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mc:AlternateContent xmlns:mc="http://schemas.openxmlformats.org/markup-compatibility/2006">
    <mc:Choice Requires="x15">
      <x15ac:absPath xmlns:x15ac="http://schemas.microsoft.com/office/spreadsheetml/2010/11/ac" url="C:\Users\benes\OneDrive\Asztali gép\Ügyek\PGENETICS-D-24-00929\"/>
    </mc:Choice>
  </mc:AlternateContent>
  <xr:revisionPtr revIDLastSave="0" documentId="13_ncr:1_{88C60506-ECFB-471C-A94A-A0E2BB1CD654}" xr6:coauthVersionLast="47" xr6:coauthVersionMax="47" xr10:uidLastSave="{00000000-0000-0000-0000-000000000000}"/>
  <bookViews>
    <workbookView xWindow="-120" yWindow="-120" windowWidth="29040" windowHeight="15720" xr2:uid="{C2A50179-4CBF-417D-A1FC-16E4A25FA3E4}"/>
  </bookViews>
  <sheets>
    <sheet name="Read Me" sheetId="1" r:id="rId1"/>
    <sheet name="Fig 2C" sheetId="2" r:id="rId2"/>
    <sheet name="Fig 3B" sheetId="3" r:id="rId3"/>
    <sheet name="Fig 3C" sheetId="4" r:id="rId4"/>
    <sheet name="Fig 3D" sheetId="5" r:id="rId5"/>
    <sheet name="Fig 3E" sheetId="6" r:id="rId6"/>
    <sheet name="Fig 3G" sheetId="7" r:id="rId7"/>
    <sheet name="Fig 4A" sheetId="8" r:id="rId8"/>
    <sheet name="Fig 4B" sheetId="9" r:id="rId9"/>
    <sheet name="Fig 4D" sheetId="10" r:id="rId10"/>
    <sheet name="Fig 4E" sheetId="11" r:id="rId11"/>
    <sheet name="Fig 4F" sheetId="27" r:id="rId12"/>
    <sheet name="Fig 5A" sheetId="13" r:id="rId13"/>
    <sheet name="Fig 5B" sheetId="14" r:id="rId14"/>
    <sheet name="Fig 5C" sheetId="15" r:id="rId15"/>
    <sheet name="Fig 6C" sheetId="16" r:id="rId16"/>
    <sheet name="Fig 6D" sheetId="17" r:id="rId17"/>
    <sheet name="Fig 7A" sheetId="12" r:id="rId18"/>
    <sheet name="Fig 7B" sheetId="18" r:id="rId19"/>
    <sheet name="Fig 7C" sheetId="19" r:id="rId20"/>
    <sheet name="S2A Fig" sheetId="20" r:id="rId21"/>
    <sheet name="S2B Fig" sheetId="21" r:id="rId22"/>
    <sheet name="S3A Fig" sheetId="22" r:id="rId23"/>
    <sheet name="S3B Fig" sheetId="23" r:id="rId24"/>
    <sheet name="S5A Fig" sheetId="24" r:id="rId25"/>
    <sheet name="S5B Fig" sheetId="25" r:id="rId26"/>
    <sheet name="S5C Fig" sheetId="26" r:id="rId2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1" i="2" l="1"/>
  <c r="B20" i="2"/>
  <c r="E149" i="2"/>
  <c r="E122" i="2"/>
  <c r="E99" i="2"/>
  <c r="AT166" i="2" l="1"/>
  <c r="AQ164" i="2"/>
  <c r="AN161" i="2"/>
  <c r="AK166" i="2"/>
  <c r="AH165" i="2"/>
  <c r="AE166" i="2"/>
  <c r="AB168" i="2"/>
  <c r="Y160" i="2"/>
  <c r="V161" i="2"/>
  <c r="S162" i="2"/>
  <c r="P165" i="2"/>
  <c r="M163" i="2"/>
  <c r="J164" i="2"/>
  <c r="G165" i="2"/>
  <c r="D160" i="2"/>
  <c r="AK142" i="2"/>
  <c r="AH142" i="2"/>
  <c r="AE134" i="2"/>
  <c r="AB136" i="2"/>
  <c r="Y142" i="2"/>
  <c r="V138" i="2"/>
  <c r="S145" i="2"/>
  <c r="P137" i="2"/>
  <c r="M146" i="2"/>
  <c r="J139" i="2"/>
  <c r="G140" i="2"/>
  <c r="D133" i="2"/>
  <c r="AN118" i="2"/>
  <c r="AK119" i="2"/>
  <c r="AH119" i="2"/>
  <c r="AE116" i="2"/>
  <c r="AB117" i="2"/>
  <c r="Y116" i="2"/>
  <c r="V116" i="2"/>
  <c r="S116" i="2"/>
  <c r="P112" i="2"/>
  <c r="M111" i="2"/>
  <c r="J112" i="2"/>
  <c r="G111" i="2"/>
  <c r="D114" i="2"/>
  <c r="AT158" i="2"/>
  <c r="AT159" i="2"/>
  <c r="AT160" i="2"/>
  <c r="AT161" i="2"/>
  <c r="AT162" i="2"/>
  <c r="AT163" i="2"/>
  <c r="AT164" i="2"/>
  <c r="AT165" i="2"/>
  <c r="AT157" i="2"/>
  <c r="AQ158" i="2"/>
  <c r="AQ159" i="2"/>
  <c r="AQ160" i="2"/>
  <c r="AQ161" i="2"/>
  <c r="AQ162" i="2"/>
  <c r="AQ163" i="2"/>
  <c r="AQ157" i="2"/>
  <c r="AN158" i="2"/>
  <c r="AN159" i="2"/>
  <c r="AN160" i="2"/>
  <c r="AN157" i="2"/>
  <c r="AK158" i="2"/>
  <c r="AK159" i="2"/>
  <c r="AK160" i="2"/>
  <c r="AK161" i="2"/>
  <c r="AK162" i="2"/>
  <c r="AK163" i="2"/>
  <c r="AK164" i="2"/>
  <c r="AK165" i="2"/>
  <c r="AK157" i="2"/>
  <c r="AH158" i="2"/>
  <c r="AH159" i="2"/>
  <c r="AH160" i="2"/>
  <c r="AH161" i="2"/>
  <c r="AH162" i="2"/>
  <c r="AH163" i="2"/>
  <c r="AH164" i="2"/>
  <c r="AH157" i="2"/>
  <c r="AE158" i="2"/>
  <c r="AE159" i="2"/>
  <c r="AE160" i="2"/>
  <c r="AE161" i="2"/>
  <c r="AE162" i="2"/>
  <c r="AE163" i="2"/>
  <c r="AE164" i="2"/>
  <c r="AE165" i="2"/>
  <c r="AE157" i="2"/>
  <c r="AB158" i="2"/>
  <c r="AB159" i="2"/>
  <c r="AB160" i="2"/>
  <c r="AB161" i="2"/>
  <c r="AB162" i="2"/>
  <c r="AB163" i="2"/>
  <c r="AB164" i="2"/>
  <c r="AB165" i="2"/>
  <c r="AB166" i="2"/>
  <c r="AB167" i="2"/>
  <c r="AB157" i="2"/>
  <c r="Y158" i="2"/>
  <c r="Y159" i="2"/>
  <c r="Y157" i="2"/>
  <c r="V158" i="2"/>
  <c r="V159" i="2"/>
  <c r="V160" i="2"/>
  <c r="V157" i="2"/>
  <c r="S158" i="2"/>
  <c r="S159" i="2"/>
  <c r="S160" i="2"/>
  <c r="S161" i="2"/>
  <c r="S157" i="2"/>
  <c r="P158" i="2"/>
  <c r="P159" i="2"/>
  <c r="P160" i="2"/>
  <c r="P161" i="2"/>
  <c r="P162" i="2"/>
  <c r="P163" i="2"/>
  <c r="P164" i="2"/>
  <c r="P157" i="2"/>
  <c r="M158" i="2"/>
  <c r="M159" i="2"/>
  <c r="M160" i="2"/>
  <c r="M161" i="2"/>
  <c r="M162" i="2"/>
  <c r="M157" i="2"/>
  <c r="J158" i="2"/>
  <c r="J159" i="2"/>
  <c r="J160" i="2"/>
  <c r="J161" i="2"/>
  <c r="J162" i="2"/>
  <c r="J163" i="2"/>
  <c r="J157" i="2"/>
  <c r="G158" i="2"/>
  <c r="G159" i="2"/>
  <c r="G160" i="2"/>
  <c r="G161" i="2"/>
  <c r="G162" i="2"/>
  <c r="G163" i="2"/>
  <c r="G164" i="2"/>
  <c r="G157" i="2"/>
  <c r="D158" i="2"/>
  <c r="D159" i="2"/>
  <c r="D157" i="2"/>
  <c r="AK131" i="2"/>
  <c r="AK132" i="2"/>
  <c r="AK133" i="2"/>
  <c r="AK134" i="2"/>
  <c r="AK135" i="2"/>
  <c r="AK136" i="2"/>
  <c r="AK137" i="2"/>
  <c r="AK138" i="2"/>
  <c r="AK139" i="2"/>
  <c r="AK140" i="2"/>
  <c r="AK141" i="2"/>
  <c r="AK130" i="2"/>
  <c r="AH131" i="2"/>
  <c r="AH132" i="2"/>
  <c r="AH133" i="2"/>
  <c r="AH134" i="2"/>
  <c r="AH135" i="2"/>
  <c r="AH136" i="2"/>
  <c r="AH137" i="2"/>
  <c r="AH138" i="2"/>
  <c r="AH139" i="2"/>
  <c r="AH140" i="2"/>
  <c r="AH141" i="2"/>
  <c r="AH130" i="2"/>
  <c r="AE131" i="2"/>
  <c r="AE132" i="2"/>
  <c r="AE133" i="2"/>
  <c r="AE130" i="2"/>
  <c r="AB131" i="2"/>
  <c r="AB132" i="2"/>
  <c r="AB133" i="2"/>
  <c r="AB134" i="2"/>
  <c r="AB135" i="2"/>
  <c r="AB130" i="2"/>
  <c r="Y131" i="2"/>
  <c r="Y132" i="2"/>
  <c r="Y133" i="2"/>
  <c r="Y134" i="2"/>
  <c r="Y135" i="2"/>
  <c r="Y136" i="2"/>
  <c r="Y137" i="2"/>
  <c r="Y138" i="2"/>
  <c r="Y139" i="2"/>
  <c r="Y140" i="2"/>
  <c r="Y141" i="2"/>
  <c r="Y130" i="2"/>
  <c r="V131" i="2"/>
  <c r="V132" i="2"/>
  <c r="V133" i="2"/>
  <c r="V134" i="2"/>
  <c r="V135" i="2"/>
  <c r="V136" i="2"/>
  <c r="V137" i="2"/>
  <c r="V130" i="2"/>
  <c r="S131" i="2"/>
  <c r="S132" i="2"/>
  <c r="S133" i="2"/>
  <c r="S134" i="2"/>
  <c r="S135" i="2"/>
  <c r="S136" i="2"/>
  <c r="S137" i="2"/>
  <c r="S138" i="2"/>
  <c r="S139" i="2"/>
  <c r="S140" i="2"/>
  <c r="S141" i="2"/>
  <c r="S142" i="2"/>
  <c r="S143" i="2"/>
  <c r="S144" i="2"/>
  <c r="S130" i="2"/>
  <c r="P131" i="2"/>
  <c r="P132" i="2"/>
  <c r="P133" i="2"/>
  <c r="P134" i="2"/>
  <c r="P135" i="2"/>
  <c r="P136" i="2"/>
  <c r="P130" i="2"/>
  <c r="M131" i="2"/>
  <c r="M132" i="2"/>
  <c r="M133" i="2"/>
  <c r="M134" i="2"/>
  <c r="M135" i="2"/>
  <c r="M136" i="2"/>
  <c r="M137" i="2"/>
  <c r="M138" i="2"/>
  <c r="M139" i="2"/>
  <c r="M140" i="2"/>
  <c r="M141" i="2"/>
  <c r="M142" i="2"/>
  <c r="M143" i="2"/>
  <c r="M144" i="2"/>
  <c r="M145" i="2"/>
  <c r="M130" i="2"/>
  <c r="J131" i="2"/>
  <c r="J132" i="2"/>
  <c r="J133" i="2"/>
  <c r="J134" i="2"/>
  <c r="J135" i="2"/>
  <c r="J136" i="2"/>
  <c r="J137" i="2"/>
  <c r="J138" i="2"/>
  <c r="J130" i="2"/>
  <c r="G131" i="2"/>
  <c r="G132" i="2"/>
  <c r="G133" i="2"/>
  <c r="G134" i="2"/>
  <c r="G135" i="2"/>
  <c r="G136" i="2"/>
  <c r="G137" i="2"/>
  <c r="G138" i="2"/>
  <c r="G139" i="2"/>
  <c r="G130" i="2"/>
  <c r="D131" i="2"/>
  <c r="D132" i="2"/>
  <c r="D130" i="2"/>
  <c r="AN108" i="2"/>
  <c r="AN109" i="2"/>
  <c r="AN110" i="2"/>
  <c r="AN111" i="2"/>
  <c r="AN112" i="2"/>
  <c r="AN113" i="2"/>
  <c r="AN114" i="2"/>
  <c r="AN115" i="2"/>
  <c r="AN116" i="2"/>
  <c r="AN117" i="2"/>
  <c r="AN107" i="2"/>
  <c r="AK108" i="2"/>
  <c r="AK109" i="2"/>
  <c r="AK110" i="2"/>
  <c r="AK111" i="2"/>
  <c r="AK112" i="2"/>
  <c r="AK113" i="2"/>
  <c r="AK114" i="2"/>
  <c r="AK115" i="2"/>
  <c r="AK116" i="2"/>
  <c r="AK117" i="2"/>
  <c r="AK118" i="2"/>
  <c r="AK107" i="2"/>
  <c r="AH108" i="2"/>
  <c r="AH109" i="2"/>
  <c r="AH110" i="2"/>
  <c r="AH111" i="2"/>
  <c r="AH112" i="2"/>
  <c r="AH113" i="2"/>
  <c r="AH114" i="2"/>
  <c r="AH115" i="2"/>
  <c r="AH116" i="2"/>
  <c r="AH117" i="2"/>
  <c r="AH118" i="2"/>
  <c r="AH107" i="2"/>
  <c r="AE108" i="2"/>
  <c r="AE109" i="2"/>
  <c r="AE110" i="2"/>
  <c r="AE111" i="2"/>
  <c r="AE112" i="2"/>
  <c r="AE113" i="2"/>
  <c r="AE114" i="2"/>
  <c r="AE115" i="2"/>
  <c r="AE107" i="2"/>
  <c r="AB108" i="2"/>
  <c r="AB109" i="2"/>
  <c r="AB110" i="2"/>
  <c r="AB111" i="2"/>
  <c r="AB112" i="2"/>
  <c r="AB113" i="2"/>
  <c r="AB114" i="2"/>
  <c r="AB115" i="2"/>
  <c r="AB116" i="2"/>
  <c r="AB107" i="2"/>
  <c r="Y108" i="2"/>
  <c r="Y109" i="2"/>
  <c r="Y110" i="2"/>
  <c r="Y111" i="2"/>
  <c r="Y112" i="2"/>
  <c r="Y113" i="2"/>
  <c r="Y114" i="2"/>
  <c r="Y115" i="2"/>
  <c r="Y107" i="2"/>
  <c r="V108" i="2"/>
  <c r="V109" i="2"/>
  <c r="V110" i="2"/>
  <c r="V111" i="2"/>
  <c r="V112" i="2"/>
  <c r="V113" i="2"/>
  <c r="V114" i="2"/>
  <c r="V115" i="2"/>
  <c r="V107" i="2"/>
  <c r="S108" i="2"/>
  <c r="S109" i="2"/>
  <c r="S110" i="2"/>
  <c r="S111" i="2"/>
  <c r="S112" i="2"/>
  <c r="S113" i="2"/>
  <c r="S114" i="2"/>
  <c r="S115" i="2"/>
  <c r="S107" i="2"/>
  <c r="P108" i="2"/>
  <c r="P109" i="2"/>
  <c r="P110" i="2"/>
  <c r="P111" i="2"/>
  <c r="P107" i="2"/>
  <c r="M108" i="2"/>
  <c r="M109" i="2"/>
  <c r="M110" i="2"/>
  <c r="M107" i="2"/>
  <c r="J108" i="2"/>
  <c r="J109" i="2"/>
  <c r="J110" i="2"/>
  <c r="J111" i="2"/>
  <c r="J107" i="2"/>
  <c r="G108" i="2"/>
  <c r="G109" i="2"/>
  <c r="G110" i="2"/>
  <c r="G107" i="2"/>
  <c r="D108" i="2"/>
  <c r="D109" i="2"/>
  <c r="D110" i="2"/>
  <c r="D111" i="2"/>
  <c r="D112" i="2"/>
  <c r="D113" i="2"/>
  <c r="D107" i="2"/>
  <c r="AT153" i="2"/>
  <c r="AQ153" i="2"/>
  <c r="AN153" i="2"/>
  <c r="AK153" i="2"/>
  <c r="AH153" i="2"/>
  <c r="AE153" i="2"/>
  <c r="AB153" i="2"/>
  <c r="Y153" i="2"/>
  <c r="V153" i="2"/>
  <c r="S153" i="2"/>
  <c r="P153" i="2"/>
  <c r="M153" i="2"/>
  <c r="J153" i="2"/>
  <c r="G153" i="2"/>
  <c r="D153" i="2"/>
  <c r="AK126" i="2"/>
  <c r="AH126" i="2"/>
  <c r="AE126" i="2"/>
  <c r="AB126" i="2"/>
  <c r="Y126" i="2"/>
  <c r="V126" i="2"/>
  <c r="S126" i="2"/>
  <c r="P126" i="2"/>
  <c r="M126" i="2"/>
  <c r="J126" i="2"/>
  <c r="G126" i="2"/>
  <c r="D126" i="2"/>
  <c r="AN103" i="2"/>
  <c r="AK103" i="2"/>
  <c r="AH103" i="2"/>
  <c r="AE103" i="2"/>
  <c r="AB103" i="2"/>
  <c r="Y103" i="2"/>
  <c r="V103" i="2"/>
  <c r="S103" i="2"/>
  <c r="P103" i="2"/>
  <c r="M103" i="2"/>
  <c r="J103" i="2"/>
  <c r="G103" i="2"/>
  <c r="D103" i="2"/>
  <c r="E29" i="27"/>
  <c r="D29" i="27"/>
  <c r="C29" i="27"/>
  <c r="B29" i="27"/>
  <c r="E28" i="27"/>
  <c r="D28" i="27"/>
  <c r="C28" i="27"/>
  <c r="B28" i="27"/>
  <c r="E24" i="27"/>
  <c r="D24" i="27"/>
  <c r="C24" i="27"/>
  <c r="B24" i="27"/>
  <c r="E18" i="27"/>
  <c r="D18" i="27"/>
  <c r="C18" i="27"/>
  <c r="B18" i="27"/>
  <c r="E12" i="27"/>
  <c r="D12" i="27"/>
  <c r="C12" i="27"/>
  <c r="B12" i="27"/>
  <c r="E6" i="27"/>
  <c r="D6" i="27"/>
  <c r="C6" i="27"/>
  <c r="B6" i="27"/>
  <c r="H16" i="7"/>
  <c r="H15" i="7"/>
  <c r="G16" i="7"/>
  <c r="G15" i="7"/>
  <c r="F16" i="7"/>
  <c r="F15" i="7"/>
  <c r="F9" i="7"/>
  <c r="G9" i="7"/>
  <c r="H9" i="7"/>
  <c r="H8" i="7"/>
  <c r="G8" i="7"/>
  <c r="F8" i="7"/>
  <c r="C32" i="26"/>
  <c r="C30" i="26"/>
  <c r="C28" i="26"/>
  <c r="C26" i="26"/>
  <c r="C24" i="26"/>
  <c r="C22" i="26"/>
  <c r="C20" i="26"/>
  <c r="C18" i="26"/>
  <c r="C16" i="26"/>
  <c r="C14" i="26"/>
  <c r="C12" i="26"/>
  <c r="C10" i="26"/>
  <c r="C8" i="26"/>
  <c r="C6" i="26"/>
  <c r="C4" i="26"/>
  <c r="KM105" i="15"/>
  <c r="KK105" i="15"/>
  <c r="KI105" i="15"/>
  <c r="KG105" i="15"/>
  <c r="KC105" i="15"/>
  <c r="KA105" i="15"/>
  <c r="JY105" i="15"/>
  <c r="JW105" i="15"/>
  <c r="JS105" i="15"/>
  <c r="JQ105" i="15"/>
  <c r="JO105" i="15"/>
  <c r="JM105" i="15"/>
  <c r="JI105" i="15"/>
  <c r="JG105" i="15"/>
  <c r="JE105" i="15"/>
  <c r="JC105" i="15"/>
  <c r="IY105" i="15"/>
  <c r="IW105" i="15"/>
  <c r="IU105" i="15"/>
  <c r="IS105" i="15"/>
  <c r="IO105" i="15"/>
  <c r="IM105" i="15"/>
  <c r="IK105" i="15"/>
  <c r="II105" i="15"/>
  <c r="IE105" i="15"/>
  <c r="IC105" i="15"/>
  <c r="IA105" i="15"/>
  <c r="HY105" i="15"/>
  <c r="HU105" i="15"/>
  <c r="HS105" i="15"/>
  <c r="HQ105" i="15"/>
  <c r="HO105" i="15"/>
  <c r="HK105" i="15"/>
  <c r="HI105" i="15"/>
  <c r="HG105" i="15"/>
  <c r="HE105" i="15"/>
  <c r="HA105" i="15"/>
  <c r="GY105" i="15"/>
  <c r="GW105" i="15"/>
  <c r="GU105" i="15"/>
  <c r="GQ105" i="15"/>
  <c r="GO105" i="15"/>
  <c r="GM105" i="15"/>
  <c r="GK105" i="15"/>
  <c r="GG105" i="15"/>
  <c r="GE105" i="15"/>
  <c r="GC105" i="15"/>
  <c r="GA105" i="15"/>
  <c r="FW105" i="15"/>
  <c r="FU105" i="15"/>
  <c r="FS105" i="15"/>
  <c r="FQ105" i="15"/>
  <c r="FM105" i="15"/>
  <c r="FK105" i="15"/>
  <c r="FI105" i="15"/>
  <c r="FG105" i="15"/>
  <c r="FC105" i="15"/>
  <c r="FA105" i="15"/>
  <c r="EY105" i="15"/>
  <c r="EW105" i="15"/>
  <c r="ES105" i="15"/>
  <c r="EQ105" i="15"/>
  <c r="EO105" i="15"/>
  <c r="EM105" i="15"/>
  <c r="EI105" i="15"/>
  <c r="EG105" i="15"/>
  <c r="EE105" i="15"/>
  <c r="EC105" i="15"/>
  <c r="DY105" i="15"/>
  <c r="DW105" i="15"/>
  <c r="DU105" i="15"/>
  <c r="DS105" i="15"/>
  <c r="DO105" i="15"/>
  <c r="DM105" i="15"/>
  <c r="DK105" i="15"/>
  <c r="DI105" i="15"/>
  <c r="DE105" i="15"/>
  <c r="DC105" i="15"/>
  <c r="DA105" i="15"/>
  <c r="CY105" i="15"/>
  <c r="CU105" i="15"/>
  <c r="CS105" i="15"/>
  <c r="CQ105" i="15"/>
  <c r="CO105" i="15"/>
  <c r="CK105" i="15"/>
  <c r="CI105" i="15"/>
  <c r="CG105" i="15"/>
  <c r="CE105" i="15"/>
  <c r="CA105" i="15"/>
  <c r="BY105" i="15"/>
  <c r="BW105" i="15"/>
  <c r="BU105" i="15"/>
  <c r="BQ105" i="15"/>
  <c r="BO105" i="15"/>
  <c r="BM105" i="15"/>
  <c r="BK105" i="15"/>
  <c r="BG105" i="15"/>
  <c r="BE105" i="15"/>
  <c r="BC105" i="15"/>
  <c r="BA105" i="15"/>
  <c r="AW105" i="15"/>
  <c r="AU105" i="15"/>
  <c r="AS105" i="15"/>
  <c r="AQ105" i="15"/>
  <c r="AM105" i="15"/>
  <c r="AK105" i="15"/>
  <c r="AI105" i="15"/>
  <c r="AG105" i="15"/>
  <c r="AC105" i="15"/>
  <c r="AA105" i="15"/>
  <c r="Y105" i="15"/>
  <c r="W105" i="15"/>
  <c r="S105" i="15"/>
  <c r="Q105" i="15"/>
  <c r="O105" i="15"/>
  <c r="M105" i="15"/>
  <c r="I105" i="15"/>
  <c r="G105" i="15"/>
  <c r="E105" i="15"/>
  <c r="C105" i="15"/>
  <c r="KM104" i="15"/>
  <c r="KK104" i="15"/>
  <c r="KI104" i="15"/>
  <c r="KG104" i="15"/>
  <c r="KC104" i="15"/>
  <c r="KA104" i="15"/>
  <c r="JY104" i="15"/>
  <c r="JW104" i="15"/>
  <c r="JS104" i="15"/>
  <c r="JQ104" i="15"/>
  <c r="JO104" i="15"/>
  <c r="JM104" i="15"/>
  <c r="JI104" i="15"/>
  <c r="JG104" i="15"/>
  <c r="JE104" i="15"/>
  <c r="JC104" i="15"/>
  <c r="IY104" i="15"/>
  <c r="IW104" i="15"/>
  <c r="IU104" i="15"/>
  <c r="IS104" i="15"/>
  <c r="IO104" i="15"/>
  <c r="IM104" i="15"/>
  <c r="IK104" i="15"/>
  <c r="II104" i="15"/>
  <c r="IE104" i="15"/>
  <c r="IC104" i="15"/>
  <c r="IA104" i="15"/>
  <c r="HY104" i="15"/>
  <c r="HU104" i="15"/>
  <c r="HS104" i="15"/>
  <c r="HQ104" i="15"/>
  <c r="HO104" i="15"/>
  <c r="HK104" i="15"/>
  <c r="HI104" i="15"/>
  <c r="HG104" i="15"/>
  <c r="HE104" i="15"/>
  <c r="HA104" i="15"/>
  <c r="GY104" i="15"/>
  <c r="GW104" i="15"/>
  <c r="GU104" i="15"/>
  <c r="GQ104" i="15"/>
  <c r="GO104" i="15"/>
  <c r="GM104" i="15"/>
  <c r="GK104" i="15"/>
  <c r="GG104" i="15"/>
  <c r="GE104" i="15"/>
  <c r="GC104" i="15"/>
  <c r="GA104" i="15"/>
  <c r="FW104" i="15"/>
  <c r="FU104" i="15"/>
  <c r="FS104" i="15"/>
  <c r="FQ104" i="15"/>
  <c r="FM104" i="15"/>
  <c r="FK104" i="15"/>
  <c r="FI104" i="15"/>
  <c r="FG104" i="15"/>
  <c r="FC104" i="15"/>
  <c r="FA104" i="15"/>
  <c r="EY104" i="15"/>
  <c r="EW104" i="15"/>
  <c r="ES104" i="15"/>
  <c r="EQ104" i="15"/>
  <c r="EO104" i="15"/>
  <c r="EM104" i="15"/>
  <c r="EI104" i="15"/>
  <c r="EG104" i="15"/>
  <c r="EE104" i="15"/>
  <c r="EC104" i="15"/>
  <c r="DY104" i="15"/>
  <c r="DW104" i="15"/>
  <c r="DU104" i="15"/>
  <c r="DS104" i="15"/>
  <c r="DO104" i="15"/>
  <c r="DM104" i="15"/>
  <c r="DK104" i="15"/>
  <c r="DI104" i="15"/>
  <c r="DE104" i="15"/>
  <c r="DC104" i="15"/>
  <c r="DA104" i="15"/>
  <c r="CY104" i="15"/>
  <c r="CU104" i="15"/>
  <c r="CS104" i="15"/>
  <c r="CQ104" i="15"/>
  <c r="CO104" i="15"/>
  <c r="CK104" i="15"/>
  <c r="CI104" i="15"/>
  <c r="CG104" i="15"/>
  <c r="CE104" i="15"/>
  <c r="CA104" i="15"/>
  <c r="BY104" i="15"/>
  <c r="BW104" i="15"/>
  <c r="BU104" i="15"/>
  <c r="BQ104" i="15"/>
  <c r="BO104" i="15"/>
  <c r="BM104" i="15"/>
  <c r="BK104" i="15"/>
  <c r="BG104" i="15"/>
  <c r="BE104" i="15"/>
  <c r="BC104" i="15"/>
  <c r="BA104" i="15"/>
  <c r="AW104" i="15"/>
  <c r="AU104" i="15"/>
  <c r="AS104" i="15"/>
  <c r="AQ104" i="15"/>
  <c r="AM104" i="15"/>
  <c r="AK104" i="15"/>
  <c r="AI104" i="15"/>
  <c r="AG104" i="15"/>
  <c r="AC104" i="15"/>
  <c r="AA104" i="15"/>
  <c r="Y104" i="15"/>
  <c r="W104" i="15"/>
  <c r="S104" i="15"/>
  <c r="Q104" i="15"/>
  <c r="O104" i="15"/>
  <c r="M104" i="15"/>
  <c r="I104" i="15"/>
  <c r="G104" i="15"/>
  <c r="E104" i="15"/>
  <c r="C104" i="15"/>
  <c r="KM76" i="15"/>
  <c r="KK76" i="15"/>
  <c r="KI76" i="15"/>
  <c r="KG76" i="15"/>
  <c r="KC76" i="15"/>
  <c r="KA76" i="15"/>
  <c r="JY76" i="15"/>
  <c r="JW76" i="15"/>
  <c r="JS76" i="15"/>
  <c r="JQ76" i="15"/>
  <c r="JO76" i="15"/>
  <c r="JM76" i="15"/>
  <c r="JI76" i="15"/>
  <c r="JG76" i="15"/>
  <c r="JE76" i="15"/>
  <c r="JC76" i="15"/>
  <c r="IY76" i="15"/>
  <c r="IW76" i="15"/>
  <c r="IU76" i="15"/>
  <c r="IS76" i="15"/>
  <c r="IO76" i="15"/>
  <c r="IM76" i="15"/>
  <c r="IK76" i="15"/>
  <c r="II76" i="15"/>
  <c r="IE76" i="15"/>
  <c r="IC76" i="15"/>
  <c r="IA76" i="15"/>
  <c r="HY76" i="15"/>
  <c r="HU76" i="15"/>
  <c r="HS76" i="15"/>
  <c r="HQ76" i="15"/>
  <c r="HO76" i="15"/>
  <c r="HK76" i="15"/>
  <c r="HI76" i="15"/>
  <c r="HG76" i="15"/>
  <c r="HE76" i="15"/>
  <c r="HA76" i="15"/>
  <c r="GY76" i="15"/>
  <c r="GW76" i="15"/>
  <c r="GU76" i="15"/>
  <c r="GQ76" i="15"/>
  <c r="GO76" i="15"/>
  <c r="GM76" i="15"/>
  <c r="GK76" i="15"/>
  <c r="GG76" i="15"/>
  <c r="GE76" i="15"/>
  <c r="GC76" i="15"/>
  <c r="GA76" i="15"/>
  <c r="FW76" i="15"/>
  <c r="FU76" i="15"/>
  <c r="FS76" i="15"/>
  <c r="FQ76" i="15"/>
  <c r="FM76" i="15"/>
  <c r="FK76" i="15"/>
  <c r="FI76" i="15"/>
  <c r="FG76" i="15"/>
  <c r="FC76" i="15"/>
  <c r="FA76" i="15"/>
  <c r="EY76" i="15"/>
  <c r="EW76" i="15"/>
  <c r="ES76" i="15"/>
  <c r="EQ76" i="15"/>
  <c r="EO76" i="15"/>
  <c r="EM76" i="15"/>
  <c r="EI76" i="15"/>
  <c r="EG76" i="15"/>
  <c r="EE76" i="15"/>
  <c r="EC76" i="15"/>
  <c r="DY76" i="15"/>
  <c r="DW76" i="15"/>
  <c r="DU76" i="15"/>
  <c r="DS76" i="15"/>
  <c r="DO76" i="15"/>
  <c r="DM76" i="15"/>
  <c r="DK76" i="15"/>
  <c r="DI76" i="15"/>
  <c r="DE76" i="15"/>
  <c r="DC76" i="15"/>
  <c r="DA76" i="15"/>
  <c r="CY76" i="15"/>
  <c r="CU76" i="15"/>
  <c r="CS76" i="15"/>
  <c r="CQ76" i="15"/>
  <c r="CO76" i="15"/>
  <c r="CK76" i="15"/>
  <c r="CI76" i="15"/>
  <c r="CG76" i="15"/>
  <c r="CE76" i="15"/>
  <c r="CA76" i="15"/>
  <c r="BY76" i="15"/>
  <c r="BW76" i="15"/>
  <c r="BU76" i="15"/>
  <c r="BQ76" i="15"/>
  <c r="BO76" i="15"/>
  <c r="BM76" i="15"/>
  <c r="BK76" i="15"/>
  <c r="BG76" i="15"/>
  <c r="BE76" i="15"/>
  <c r="BC76" i="15"/>
  <c r="BA76" i="15"/>
  <c r="AW76" i="15"/>
  <c r="AU76" i="15"/>
  <c r="AS76" i="15"/>
  <c r="AQ76" i="15"/>
  <c r="AM76" i="15"/>
  <c r="AK76" i="15"/>
  <c r="AI76" i="15"/>
  <c r="AG76" i="15"/>
  <c r="AC76" i="15"/>
  <c r="AA76" i="15"/>
  <c r="Y76" i="15"/>
  <c r="W76" i="15"/>
  <c r="S76" i="15"/>
  <c r="Q76" i="15"/>
  <c r="O76" i="15"/>
  <c r="M76" i="15"/>
  <c r="I76" i="15"/>
  <c r="G76" i="15"/>
  <c r="E76" i="15"/>
  <c r="C76" i="15"/>
  <c r="KM64" i="15"/>
  <c r="KK64" i="15"/>
  <c r="KI64" i="15"/>
  <c r="KG64" i="15"/>
  <c r="KC64" i="15"/>
  <c r="KA64" i="15"/>
  <c r="JY64" i="15"/>
  <c r="JW64" i="15"/>
  <c r="JS64" i="15"/>
  <c r="JQ64" i="15"/>
  <c r="JO64" i="15"/>
  <c r="JM64" i="15"/>
  <c r="JI64" i="15"/>
  <c r="JG64" i="15"/>
  <c r="JE64" i="15"/>
  <c r="JC64" i="15"/>
  <c r="IY64" i="15"/>
  <c r="IW64" i="15"/>
  <c r="IU64" i="15"/>
  <c r="IS64" i="15"/>
  <c r="IO64" i="15"/>
  <c r="IM64" i="15"/>
  <c r="IK64" i="15"/>
  <c r="II64" i="15"/>
  <c r="IE64" i="15"/>
  <c r="IC64" i="15"/>
  <c r="IA64" i="15"/>
  <c r="HY64" i="15"/>
  <c r="HU64" i="15"/>
  <c r="HS64" i="15"/>
  <c r="HQ64" i="15"/>
  <c r="HO64" i="15"/>
  <c r="HK64" i="15"/>
  <c r="HI64" i="15"/>
  <c r="HG64" i="15"/>
  <c r="HE64" i="15"/>
  <c r="HA64" i="15"/>
  <c r="GY64" i="15"/>
  <c r="GW64" i="15"/>
  <c r="GU64" i="15"/>
  <c r="GQ64" i="15"/>
  <c r="GO64" i="15"/>
  <c r="GM64" i="15"/>
  <c r="GK64" i="15"/>
  <c r="GG64" i="15"/>
  <c r="GE64" i="15"/>
  <c r="GC64" i="15"/>
  <c r="GA64" i="15"/>
  <c r="FW64" i="15"/>
  <c r="FU64" i="15"/>
  <c r="FS64" i="15"/>
  <c r="FQ64" i="15"/>
  <c r="FM64" i="15"/>
  <c r="FK64" i="15"/>
  <c r="FI64" i="15"/>
  <c r="FG64" i="15"/>
  <c r="FC64" i="15"/>
  <c r="FA64" i="15"/>
  <c r="EY64" i="15"/>
  <c r="EW64" i="15"/>
  <c r="ES64" i="15"/>
  <c r="EQ64" i="15"/>
  <c r="EO64" i="15"/>
  <c r="EM64" i="15"/>
  <c r="ES65" i="15" s="1"/>
  <c r="EI64" i="15"/>
  <c r="EG64" i="15"/>
  <c r="EE64" i="15"/>
  <c r="EC64" i="15"/>
  <c r="EI65" i="15" s="1"/>
  <c r="DY64" i="15"/>
  <c r="DW64" i="15"/>
  <c r="DU64" i="15"/>
  <c r="DS64" i="15"/>
  <c r="DO64" i="15"/>
  <c r="DM64" i="15"/>
  <c r="DK64" i="15"/>
  <c r="DI64" i="15"/>
  <c r="DE64" i="15"/>
  <c r="DC64" i="15"/>
  <c r="DA64" i="15"/>
  <c r="CY64" i="15"/>
  <c r="CU64" i="15"/>
  <c r="CS64" i="15"/>
  <c r="CQ64" i="15"/>
  <c r="CO64" i="15"/>
  <c r="CK64" i="15"/>
  <c r="CI64" i="15"/>
  <c r="CG64" i="15"/>
  <c r="CE64" i="15"/>
  <c r="CA64" i="15"/>
  <c r="BY64" i="15"/>
  <c r="BW64" i="15"/>
  <c r="BU64" i="15"/>
  <c r="BQ64" i="15"/>
  <c r="BO64" i="15"/>
  <c r="BM64" i="15"/>
  <c r="BK64" i="15"/>
  <c r="BG64" i="15"/>
  <c r="BE64" i="15"/>
  <c r="BC64" i="15"/>
  <c r="BA64" i="15"/>
  <c r="AW64" i="15"/>
  <c r="AU64" i="15"/>
  <c r="AS64" i="15"/>
  <c r="AQ64" i="15"/>
  <c r="AM64" i="15"/>
  <c r="AK64" i="15"/>
  <c r="AI64" i="15"/>
  <c r="AG64" i="15"/>
  <c r="AC64" i="15"/>
  <c r="AA64" i="15"/>
  <c r="Y64" i="15"/>
  <c r="W64" i="15"/>
  <c r="S64" i="15"/>
  <c r="Q64" i="15"/>
  <c r="O64" i="15"/>
  <c r="M64" i="15"/>
  <c r="I64" i="15"/>
  <c r="G64" i="15"/>
  <c r="E64" i="15"/>
  <c r="C64" i="15"/>
  <c r="KM63" i="15"/>
  <c r="KK63" i="15"/>
  <c r="KI63" i="15"/>
  <c r="KG63" i="15"/>
  <c r="KC63" i="15"/>
  <c r="KA63" i="15"/>
  <c r="JY63" i="15"/>
  <c r="JW63" i="15"/>
  <c r="JS63" i="15"/>
  <c r="JQ63" i="15"/>
  <c r="JO63" i="15"/>
  <c r="JM63" i="15"/>
  <c r="JI63" i="15"/>
  <c r="JG63" i="15"/>
  <c r="JE63" i="15"/>
  <c r="JC63" i="15"/>
  <c r="IY63" i="15"/>
  <c r="IW63" i="15"/>
  <c r="IU63" i="15"/>
  <c r="IS63" i="15"/>
  <c r="IO63" i="15"/>
  <c r="IM63" i="15"/>
  <c r="IK63" i="15"/>
  <c r="II63" i="15"/>
  <c r="IE63" i="15"/>
  <c r="IC63" i="15"/>
  <c r="IA63" i="15"/>
  <c r="HY63" i="15"/>
  <c r="HU63" i="15"/>
  <c r="HS63" i="15"/>
  <c r="HQ63" i="15"/>
  <c r="HO63" i="15"/>
  <c r="HK63" i="15"/>
  <c r="HI63" i="15"/>
  <c r="HG63" i="15"/>
  <c r="HE63" i="15"/>
  <c r="HA63" i="15"/>
  <c r="GY63" i="15"/>
  <c r="GW63" i="15"/>
  <c r="GU63" i="15"/>
  <c r="GQ63" i="15"/>
  <c r="GO63" i="15"/>
  <c r="GM63" i="15"/>
  <c r="GK63" i="15"/>
  <c r="GG63" i="15"/>
  <c r="GE63" i="15"/>
  <c r="GC63" i="15"/>
  <c r="GA63" i="15"/>
  <c r="FW63" i="15"/>
  <c r="FU63" i="15"/>
  <c r="FS63" i="15"/>
  <c r="FQ63" i="15"/>
  <c r="FM63" i="15"/>
  <c r="FK63" i="15"/>
  <c r="FI63" i="15"/>
  <c r="FG63" i="15"/>
  <c r="FC63" i="15"/>
  <c r="FA63" i="15"/>
  <c r="EY63" i="15"/>
  <c r="EW63" i="15"/>
  <c r="ES63" i="15"/>
  <c r="EQ63" i="15"/>
  <c r="EO63" i="15"/>
  <c r="EM63" i="15"/>
  <c r="EI63" i="15"/>
  <c r="EG63" i="15"/>
  <c r="EE63" i="15"/>
  <c r="EC63" i="15"/>
  <c r="DY63" i="15"/>
  <c r="DW63" i="15"/>
  <c r="DU63" i="15"/>
  <c r="DS63" i="15"/>
  <c r="DO63" i="15"/>
  <c r="DM63" i="15"/>
  <c r="DK63" i="15"/>
  <c r="DI63" i="15"/>
  <c r="DE63" i="15"/>
  <c r="DC63" i="15"/>
  <c r="DA63" i="15"/>
  <c r="CY63" i="15"/>
  <c r="CU63" i="15"/>
  <c r="CS63" i="15"/>
  <c r="CQ63" i="15"/>
  <c r="CO63" i="15"/>
  <c r="CK63" i="15"/>
  <c r="CI63" i="15"/>
  <c r="CG63" i="15"/>
  <c r="CE63" i="15"/>
  <c r="CA63" i="15"/>
  <c r="BY63" i="15"/>
  <c r="BW63" i="15"/>
  <c r="BU63" i="15"/>
  <c r="BQ63" i="15"/>
  <c r="BO63" i="15"/>
  <c r="BM63" i="15"/>
  <c r="BK63" i="15"/>
  <c r="BG63" i="15"/>
  <c r="BE63" i="15"/>
  <c r="BC63" i="15"/>
  <c r="BA63" i="15"/>
  <c r="AW63" i="15"/>
  <c r="AU63" i="15"/>
  <c r="AS63" i="15"/>
  <c r="AQ63" i="15"/>
  <c r="AM63" i="15"/>
  <c r="AK63" i="15"/>
  <c r="AI63" i="15"/>
  <c r="AG63" i="15"/>
  <c r="AC63" i="15"/>
  <c r="AA63" i="15"/>
  <c r="Y63" i="15"/>
  <c r="W63" i="15"/>
  <c r="S63" i="15"/>
  <c r="Q63" i="15"/>
  <c r="O63" i="15"/>
  <c r="M63" i="15"/>
  <c r="I63" i="15"/>
  <c r="G63" i="15"/>
  <c r="E63" i="15"/>
  <c r="C63" i="15"/>
  <c r="KM35" i="15"/>
  <c r="KK35" i="15"/>
  <c r="KI35" i="15"/>
  <c r="KG35" i="15"/>
  <c r="KC35" i="15"/>
  <c r="KA35" i="15"/>
  <c r="JY35" i="15"/>
  <c r="JW35" i="15"/>
  <c r="JS35" i="15"/>
  <c r="JQ35" i="15"/>
  <c r="JO35" i="15"/>
  <c r="JM35" i="15"/>
  <c r="JI35" i="15"/>
  <c r="JG35" i="15"/>
  <c r="JE35" i="15"/>
  <c r="JC35" i="15"/>
  <c r="IY35" i="15"/>
  <c r="IW35" i="15"/>
  <c r="IU35" i="15"/>
  <c r="IS35" i="15"/>
  <c r="IO35" i="15"/>
  <c r="IM35" i="15"/>
  <c r="IK35" i="15"/>
  <c r="II35" i="15"/>
  <c r="IE35" i="15"/>
  <c r="IC35" i="15"/>
  <c r="IA35" i="15"/>
  <c r="HY35" i="15"/>
  <c r="HU35" i="15"/>
  <c r="HS35" i="15"/>
  <c r="HQ35" i="15"/>
  <c r="HO35" i="15"/>
  <c r="HK35" i="15"/>
  <c r="HI35" i="15"/>
  <c r="HG35" i="15"/>
  <c r="HE35" i="15"/>
  <c r="HA35" i="15"/>
  <c r="GY35" i="15"/>
  <c r="GW35" i="15"/>
  <c r="GU35" i="15"/>
  <c r="GQ35" i="15"/>
  <c r="GO35" i="15"/>
  <c r="GM35" i="15"/>
  <c r="GK35" i="15"/>
  <c r="GG35" i="15"/>
  <c r="GE35" i="15"/>
  <c r="GC35" i="15"/>
  <c r="GA35" i="15"/>
  <c r="FW35" i="15"/>
  <c r="FU35" i="15"/>
  <c r="FS35" i="15"/>
  <c r="FQ35" i="15"/>
  <c r="FM35" i="15"/>
  <c r="FK35" i="15"/>
  <c r="FI35" i="15"/>
  <c r="FG35" i="15"/>
  <c r="FC35" i="15"/>
  <c r="FA35" i="15"/>
  <c r="EY35" i="15"/>
  <c r="EW35" i="15"/>
  <c r="ES35" i="15"/>
  <c r="EQ35" i="15"/>
  <c r="EO35" i="15"/>
  <c r="EM35" i="15"/>
  <c r="EI35" i="15"/>
  <c r="EG35" i="15"/>
  <c r="EE35" i="15"/>
  <c r="EC35" i="15"/>
  <c r="DY35" i="15"/>
  <c r="DW35" i="15"/>
  <c r="DU35" i="15"/>
  <c r="DS35" i="15"/>
  <c r="DO35" i="15"/>
  <c r="DM35" i="15"/>
  <c r="DK35" i="15"/>
  <c r="DI35" i="15"/>
  <c r="DE35" i="15"/>
  <c r="DC35" i="15"/>
  <c r="DA35" i="15"/>
  <c r="CY35" i="15"/>
  <c r="CU35" i="15"/>
  <c r="CS35" i="15"/>
  <c r="CQ35" i="15"/>
  <c r="CO35" i="15"/>
  <c r="CK35" i="15"/>
  <c r="CI35" i="15"/>
  <c r="CG35" i="15"/>
  <c r="CE35" i="15"/>
  <c r="CA35" i="15"/>
  <c r="BY35" i="15"/>
  <c r="BW35" i="15"/>
  <c r="BU35" i="15"/>
  <c r="BQ35" i="15"/>
  <c r="BO35" i="15"/>
  <c r="BM35" i="15"/>
  <c r="BK35" i="15"/>
  <c r="BG35" i="15"/>
  <c r="BE35" i="15"/>
  <c r="BC35" i="15"/>
  <c r="BA35" i="15"/>
  <c r="AW35" i="15"/>
  <c r="AU35" i="15"/>
  <c r="AS35" i="15"/>
  <c r="AQ35" i="15"/>
  <c r="AM35" i="15"/>
  <c r="AK35" i="15"/>
  <c r="AI35" i="15"/>
  <c r="AG35" i="15"/>
  <c r="AC35" i="15"/>
  <c r="AA35" i="15"/>
  <c r="Y35" i="15"/>
  <c r="W35" i="15"/>
  <c r="S35" i="15"/>
  <c r="Q35" i="15"/>
  <c r="O35" i="15"/>
  <c r="M35" i="15"/>
  <c r="I35" i="15"/>
  <c r="G35" i="15"/>
  <c r="E35" i="15"/>
  <c r="C35" i="15"/>
  <c r="FM33" i="11"/>
  <c r="FP33" i="11"/>
  <c r="FS33" i="11"/>
  <c r="FV33" i="11"/>
  <c r="FM37" i="11"/>
  <c r="FP37" i="11"/>
  <c r="FS37" i="11"/>
  <c r="FV37" i="11"/>
  <c r="FM38" i="11"/>
  <c r="FP38" i="11"/>
  <c r="FS38" i="11"/>
  <c r="FV38" i="11"/>
  <c r="FM39" i="11"/>
  <c r="FP39" i="11"/>
  <c r="FS39" i="11"/>
  <c r="FV39" i="11"/>
  <c r="FM40" i="11"/>
  <c r="FP40" i="11"/>
  <c r="FS40" i="11"/>
  <c r="FV40" i="11"/>
  <c r="FM41" i="11"/>
  <c r="FP41" i="11"/>
  <c r="FS41" i="11"/>
  <c r="FV41" i="11"/>
  <c r="FM42" i="11"/>
  <c r="FP42" i="11"/>
  <c r="FS42" i="11"/>
  <c r="FV42" i="11"/>
  <c r="FM43" i="11"/>
  <c r="FP43" i="11"/>
  <c r="FS43" i="11"/>
  <c r="FV43" i="11"/>
  <c r="FM44" i="11"/>
  <c r="FP44" i="11"/>
  <c r="FS44" i="11"/>
  <c r="FV44" i="11"/>
  <c r="FM45" i="11"/>
  <c r="FP45" i="11"/>
  <c r="FS45" i="11"/>
  <c r="FV45" i="11"/>
  <c r="FM46" i="11"/>
  <c r="FP46" i="11"/>
  <c r="FS46" i="11"/>
  <c r="FV46" i="11"/>
  <c r="FM47" i="11"/>
  <c r="FP47" i="11"/>
  <c r="FS47" i="11"/>
  <c r="FV47" i="11"/>
  <c r="FM48" i="11"/>
  <c r="FP48" i="11"/>
  <c r="FS48" i="11"/>
  <c r="FV48" i="11"/>
  <c r="FM49" i="11"/>
  <c r="FP49" i="11"/>
  <c r="FS49" i="11"/>
  <c r="FV49" i="11"/>
  <c r="FM50" i="11"/>
  <c r="FP50" i="11"/>
  <c r="FS50" i="11"/>
  <c r="FV50" i="11"/>
  <c r="FM51" i="11"/>
  <c r="FP51" i="11"/>
  <c r="FS51" i="11"/>
  <c r="FV51" i="11"/>
  <c r="FM52" i="11"/>
  <c r="FP52" i="11"/>
  <c r="FS52" i="11"/>
  <c r="FV52" i="11"/>
  <c r="FM53" i="11"/>
  <c r="FP53" i="11"/>
  <c r="FS53" i="11"/>
  <c r="FV53" i="11"/>
  <c r="FM54" i="11"/>
  <c r="FP54" i="11"/>
  <c r="FS54" i="11"/>
  <c r="FV54" i="11"/>
  <c r="FM55" i="11"/>
  <c r="FP55" i="11"/>
  <c r="FS55" i="11"/>
  <c r="FV55" i="11"/>
  <c r="FM56" i="11"/>
  <c r="FP56" i="11"/>
  <c r="FS56" i="11"/>
  <c r="FV56" i="11"/>
  <c r="FM57" i="11"/>
  <c r="FP57" i="11"/>
  <c r="FS57" i="11"/>
  <c r="FV57" i="11"/>
  <c r="FM58" i="11"/>
  <c r="FP58" i="11"/>
  <c r="FS58" i="11"/>
  <c r="FV58" i="11"/>
  <c r="FM59" i="11"/>
  <c r="FP59" i="11"/>
  <c r="FS59" i="11"/>
  <c r="FV59" i="11"/>
  <c r="FM60" i="11"/>
  <c r="FP60" i="11"/>
  <c r="FS60" i="11"/>
  <c r="FV60" i="11"/>
  <c r="FM61" i="11"/>
  <c r="FP61" i="11"/>
  <c r="FS61" i="11"/>
  <c r="FV61" i="11"/>
  <c r="FM70" i="11"/>
  <c r="FP70" i="11"/>
  <c r="FS70" i="11"/>
  <c r="FV70" i="11"/>
  <c r="FM74" i="11"/>
  <c r="FP74" i="11"/>
  <c r="FS74" i="11"/>
  <c r="FV74" i="11"/>
  <c r="FM75" i="11"/>
  <c r="FP75" i="11"/>
  <c r="FS75" i="11"/>
  <c r="FV75" i="11"/>
  <c r="FM76" i="11"/>
  <c r="FM99" i="11" s="1"/>
  <c r="FP76" i="11"/>
  <c r="FS76" i="11"/>
  <c r="FV76" i="11"/>
  <c r="FM77" i="11"/>
  <c r="FP77" i="11"/>
  <c r="FS77" i="11"/>
  <c r="FV77" i="11"/>
  <c r="FM78" i="11"/>
  <c r="FP78" i="11"/>
  <c r="FS78" i="11"/>
  <c r="FV78" i="11"/>
  <c r="FM79" i="11"/>
  <c r="FP79" i="11"/>
  <c r="FS79" i="11"/>
  <c r="FV79" i="11"/>
  <c r="FM80" i="11"/>
  <c r="FP80" i="11"/>
  <c r="FS80" i="11"/>
  <c r="FV80" i="11"/>
  <c r="FM81" i="11"/>
  <c r="FP81" i="11"/>
  <c r="FS81" i="11"/>
  <c r="FV81" i="11"/>
  <c r="FM82" i="11"/>
  <c r="FP82" i="11"/>
  <c r="FS82" i="11"/>
  <c r="FV82" i="11"/>
  <c r="FM83" i="11"/>
  <c r="FP83" i="11"/>
  <c r="FS83" i="11"/>
  <c r="FV83" i="11"/>
  <c r="FM84" i="11"/>
  <c r="FP84" i="11"/>
  <c r="FS84" i="11"/>
  <c r="FV84" i="11"/>
  <c r="FM85" i="11"/>
  <c r="FP85" i="11"/>
  <c r="FS85" i="11"/>
  <c r="FV85" i="11"/>
  <c r="FM86" i="11"/>
  <c r="FP86" i="11"/>
  <c r="FS86" i="11"/>
  <c r="FV86" i="11"/>
  <c r="FM87" i="11"/>
  <c r="FP87" i="11"/>
  <c r="FS87" i="11"/>
  <c r="FV87" i="11"/>
  <c r="FM88" i="11"/>
  <c r="FP88" i="11"/>
  <c r="FS88" i="11"/>
  <c r="FV88" i="11"/>
  <c r="FM89" i="11"/>
  <c r="FP89" i="11"/>
  <c r="FS89" i="11"/>
  <c r="FV89" i="11"/>
  <c r="FM90" i="11"/>
  <c r="FP90" i="11"/>
  <c r="FS90" i="11"/>
  <c r="FV90" i="11"/>
  <c r="FM91" i="11"/>
  <c r="FP91" i="11"/>
  <c r="FS91" i="11"/>
  <c r="FV91" i="11"/>
  <c r="FM92" i="11"/>
  <c r="FP92" i="11"/>
  <c r="FS92" i="11"/>
  <c r="FV92" i="11"/>
  <c r="FM93" i="11"/>
  <c r="FP93" i="11"/>
  <c r="FS93" i="11"/>
  <c r="FV93" i="11"/>
  <c r="FM94" i="11"/>
  <c r="FP94" i="11"/>
  <c r="FS94" i="11"/>
  <c r="FV94" i="11"/>
  <c r="FM95" i="11"/>
  <c r="FP95" i="11"/>
  <c r="FS95" i="11"/>
  <c r="FV95" i="11"/>
  <c r="FM96" i="11"/>
  <c r="FP96" i="11"/>
  <c r="FS96" i="11"/>
  <c r="FV96" i="11"/>
  <c r="FM97" i="11"/>
  <c r="FP97" i="11"/>
  <c r="FS97" i="11"/>
  <c r="FV97" i="11"/>
  <c r="FM98" i="11"/>
  <c r="FP98" i="11"/>
  <c r="FS98" i="11"/>
  <c r="FV98" i="11"/>
  <c r="FG98" i="11"/>
  <c r="FD98" i="11"/>
  <c r="FA98" i="11"/>
  <c r="EX98" i="11"/>
  <c r="ER98" i="11"/>
  <c r="EO98" i="11"/>
  <c r="EL98" i="11"/>
  <c r="EI98" i="11"/>
  <c r="EC98" i="11"/>
  <c r="DZ98" i="11"/>
  <c r="DW98" i="11"/>
  <c r="DT98" i="11"/>
  <c r="DN98" i="11"/>
  <c r="DK98" i="11"/>
  <c r="DH98" i="11"/>
  <c r="DE98" i="11"/>
  <c r="CY98" i="11"/>
  <c r="CV98" i="11"/>
  <c r="CS98" i="11"/>
  <c r="CP98" i="11"/>
  <c r="CJ98" i="11"/>
  <c r="CG98" i="11"/>
  <c r="CD98" i="11"/>
  <c r="CA98" i="11"/>
  <c r="BU98" i="11"/>
  <c r="BR98" i="11"/>
  <c r="BO98" i="11"/>
  <c r="BL98" i="11"/>
  <c r="BF98" i="11"/>
  <c r="BC98" i="11"/>
  <c r="AZ98" i="11"/>
  <c r="AW98" i="11"/>
  <c r="AQ98" i="11"/>
  <c r="AN98" i="11"/>
  <c r="AK98" i="11"/>
  <c r="AH98" i="11"/>
  <c r="AB98" i="11"/>
  <c r="Y98" i="11"/>
  <c r="V98" i="11"/>
  <c r="S98" i="11"/>
  <c r="M98" i="11"/>
  <c r="J98" i="11"/>
  <c r="G98" i="11"/>
  <c r="D98" i="11"/>
  <c r="FG97" i="11"/>
  <c r="FD97" i="11"/>
  <c r="FA97" i="11"/>
  <c r="EX97" i="11"/>
  <c r="ER97" i="11"/>
  <c r="EO97" i="11"/>
  <c r="EL97" i="11"/>
  <c r="EI97" i="11"/>
  <c r="EC97" i="11"/>
  <c r="DZ97" i="11"/>
  <c r="DW97" i="11"/>
  <c r="DT97" i="11"/>
  <c r="DN97" i="11"/>
  <c r="DK97" i="11"/>
  <c r="DH97" i="11"/>
  <c r="DE97" i="11"/>
  <c r="CY97" i="11"/>
  <c r="CV97" i="11"/>
  <c r="CS97" i="11"/>
  <c r="CP97" i="11"/>
  <c r="CJ97" i="11"/>
  <c r="CG97" i="11"/>
  <c r="CD97" i="11"/>
  <c r="CA97" i="11"/>
  <c r="BU97" i="11"/>
  <c r="BR97" i="11"/>
  <c r="BO97" i="11"/>
  <c r="BL97" i="11"/>
  <c r="BF97" i="11"/>
  <c r="BC97" i="11"/>
  <c r="AZ97" i="11"/>
  <c r="AW97" i="11"/>
  <c r="AQ97" i="11"/>
  <c r="AN97" i="11"/>
  <c r="AK97" i="11"/>
  <c r="AH97" i="11"/>
  <c r="AB97" i="11"/>
  <c r="Y97" i="11"/>
  <c r="V97" i="11"/>
  <c r="S97" i="11"/>
  <c r="M97" i="11"/>
  <c r="J97" i="11"/>
  <c r="G97" i="11"/>
  <c r="D97" i="11"/>
  <c r="FG96" i="11"/>
  <c r="FD96" i="11"/>
  <c r="FA96" i="11"/>
  <c r="EX96" i="11"/>
  <c r="ER96" i="11"/>
  <c r="EO96" i="11"/>
  <c r="EL96" i="11"/>
  <c r="EI96" i="11"/>
  <c r="EC96" i="11"/>
  <c r="DZ96" i="11"/>
  <c r="DW96" i="11"/>
  <c r="DT96" i="11"/>
  <c r="DN96" i="11"/>
  <c r="DK96" i="11"/>
  <c r="DH96" i="11"/>
  <c r="DE96" i="11"/>
  <c r="CY96" i="11"/>
  <c r="CV96" i="11"/>
  <c r="CS96" i="11"/>
  <c r="CP96" i="11"/>
  <c r="CJ96" i="11"/>
  <c r="CG96" i="11"/>
  <c r="CD96" i="11"/>
  <c r="CA96" i="11"/>
  <c r="BU96" i="11"/>
  <c r="BR96" i="11"/>
  <c r="BO96" i="11"/>
  <c r="BL96" i="11"/>
  <c r="BF96" i="11"/>
  <c r="BC96" i="11"/>
  <c r="AZ96" i="11"/>
  <c r="AW96" i="11"/>
  <c r="AQ96" i="11"/>
  <c r="AN96" i="11"/>
  <c r="AK96" i="11"/>
  <c r="AH96" i="11"/>
  <c r="AB96" i="11"/>
  <c r="Y96" i="11"/>
  <c r="V96" i="11"/>
  <c r="S96" i="11"/>
  <c r="M96" i="11"/>
  <c r="J96" i="11"/>
  <c r="G96" i="11"/>
  <c r="D96" i="11"/>
  <c r="FG95" i="11"/>
  <c r="FD95" i="11"/>
  <c r="FA95" i="11"/>
  <c r="EX95" i="11"/>
  <c r="ER95" i="11"/>
  <c r="EO95" i="11"/>
  <c r="EL95" i="11"/>
  <c r="EI95" i="11"/>
  <c r="EC95" i="11"/>
  <c r="DZ95" i="11"/>
  <c r="DW95" i="11"/>
  <c r="DT95" i="11"/>
  <c r="DN95" i="11"/>
  <c r="DK95" i="11"/>
  <c r="DH95" i="11"/>
  <c r="DE95" i="11"/>
  <c r="CY95" i="11"/>
  <c r="CV95" i="11"/>
  <c r="CS95" i="11"/>
  <c r="CP95" i="11"/>
  <c r="CJ95" i="11"/>
  <c r="CG95" i="11"/>
  <c r="CD95" i="11"/>
  <c r="CA95" i="11"/>
  <c r="BU95" i="11"/>
  <c r="BR95" i="11"/>
  <c r="BO95" i="11"/>
  <c r="BL95" i="11"/>
  <c r="BF95" i="11"/>
  <c r="BC95" i="11"/>
  <c r="AZ95" i="11"/>
  <c r="AW95" i="11"/>
  <c r="AQ95" i="11"/>
  <c r="AN95" i="11"/>
  <c r="AK95" i="11"/>
  <c r="AH95" i="11"/>
  <c r="AB95" i="11"/>
  <c r="Y95" i="11"/>
  <c r="V95" i="11"/>
  <c r="S95" i="11"/>
  <c r="M95" i="11"/>
  <c r="J95" i="11"/>
  <c r="G95" i="11"/>
  <c r="D95" i="11"/>
  <c r="FG94" i="11"/>
  <c r="FD94" i="11"/>
  <c r="FA94" i="11"/>
  <c r="EX94" i="11"/>
  <c r="ER94" i="11"/>
  <c r="EO94" i="11"/>
  <c r="EL94" i="11"/>
  <c r="EI94" i="11"/>
  <c r="EC94" i="11"/>
  <c r="DZ94" i="11"/>
  <c r="DW94" i="11"/>
  <c r="DT94" i="11"/>
  <c r="DN94" i="11"/>
  <c r="DK94" i="11"/>
  <c r="DH94" i="11"/>
  <c r="DE94" i="11"/>
  <c r="CY94" i="11"/>
  <c r="CV94" i="11"/>
  <c r="CS94" i="11"/>
  <c r="CP94" i="11"/>
  <c r="CJ94" i="11"/>
  <c r="CG94" i="11"/>
  <c r="CD94" i="11"/>
  <c r="CA94" i="11"/>
  <c r="BU94" i="11"/>
  <c r="BR94" i="11"/>
  <c r="BO94" i="11"/>
  <c r="BL94" i="11"/>
  <c r="BF94" i="11"/>
  <c r="BC94" i="11"/>
  <c r="AZ94" i="11"/>
  <c r="AW94" i="11"/>
  <c r="AQ94" i="11"/>
  <c r="AN94" i="11"/>
  <c r="AK94" i="11"/>
  <c r="AH94" i="11"/>
  <c r="AB94" i="11"/>
  <c r="Y94" i="11"/>
  <c r="V94" i="11"/>
  <c r="S94" i="11"/>
  <c r="M94" i="11"/>
  <c r="J94" i="11"/>
  <c r="G94" i="11"/>
  <c r="D94" i="11"/>
  <c r="FG93" i="11"/>
  <c r="FD93" i="11"/>
  <c r="FA93" i="11"/>
  <c r="EX93" i="11"/>
  <c r="ER93" i="11"/>
  <c r="EO93" i="11"/>
  <c r="EL93" i="11"/>
  <c r="EI93" i="11"/>
  <c r="EC93" i="11"/>
  <c r="DZ93" i="11"/>
  <c r="DW93" i="11"/>
  <c r="DT93" i="11"/>
  <c r="DN93" i="11"/>
  <c r="DK93" i="11"/>
  <c r="DH93" i="11"/>
  <c r="DE93" i="11"/>
  <c r="CY93" i="11"/>
  <c r="CV93" i="11"/>
  <c r="CS93" i="11"/>
  <c r="CP93" i="11"/>
  <c r="CJ93" i="11"/>
  <c r="CG93" i="11"/>
  <c r="CD93" i="11"/>
  <c r="CA93" i="11"/>
  <c r="BU93" i="11"/>
  <c r="BR93" i="11"/>
  <c r="BO93" i="11"/>
  <c r="BL93" i="11"/>
  <c r="BF93" i="11"/>
  <c r="BC93" i="11"/>
  <c r="AZ93" i="11"/>
  <c r="AW93" i="11"/>
  <c r="AQ93" i="11"/>
  <c r="AN93" i="11"/>
  <c r="AK93" i="11"/>
  <c r="AH93" i="11"/>
  <c r="AB93" i="11"/>
  <c r="Y93" i="11"/>
  <c r="V93" i="11"/>
  <c r="S93" i="11"/>
  <c r="M93" i="11"/>
  <c r="J93" i="11"/>
  <c r="G93" i="11"/>
  <c r="D93" i="11"/>
  <c r="FG92" i="11"/>
  <c r="FD92" i="11"/>
  <c r="FA92" i="11"/>
  <c r="EX92" i="11"/>
  <c r="ER92" i="11"/>
  <c r="EO92" i="11"/>
  <c r="EL92" i="11"/>
  <c r="EI92" i="11"/>
  <c r="EC92" i="11"/>
  <c r="DZ92" i="11"/>
  <c r="DW92" i="11"/>
  <c r="DT92" i="11"/>
  <c r="DN92" i="11"/>
  <c r="DK92" i="11"/>
  <c r="DH92" i="11"/>
  <c r="DE92" i="11"/>
  <c r="CY92" i="11"/>
  <c r="CV92" i="11"/>
  <c r="CS92" i="11"/>
  <c r="CP92" i="11"/>
  <c r="CJ92" i="11"/>
  <c r="CG92" i="11"/>
  <c r="CD92" i="11"/>
  <c r="CA92" i="11"/>
  <c r="BU92" i="11"/>
  <c r="BR92" i="11"/>
  <c r="BO92" i="11"/>
  <c r="BL92" i="11"/>
  <c r="BF92" i="11"/>
  <c r="BC92" i="11"/>
  <c r="AZ92" i="11"/>
  <c r="AW92" i="11"/>
  <c r="AQ92" i="11"/>
  <c r="AN92" i="11"/>
  <c r="AK92" i="11"/>
  <c r="AH92" i="11"/>
  <c r="AB92" i="11"/>
  <c r="Y92" i="11"/>
  <c r="V92" i="11"/>
  <c r="S92" i="11"/>
  <c r="M92" i="11"/>
  <c r="J92" i="11"/>
  <c r="G92" i="11"/>
  <c r="D92" i="11"/>
  <c r="FG91" i="11"/>
  <c r="FD91" i="11"/>
  <c r="FA91" i="11"/>
  <c r="EX91" i="11"/>
  <c r="ER91" i="11"/>
  <c r="EO91" i="11"/>
  <c r="EL91" i="11"/>
  <c r="EI91" i="11"/>
  <c r="EC91" i="11"/>
  <c r="DZ91" i="11"/>
  <c r="DW91" i="11"/>
  <c r="DT91" i="11"/>
  <c r="DN91" i="11"/>
  <c r="DK91" i="11"/>
  <c r="DH91" i="11"/>
  <c r="DE91" i="11"/>
  <c r="CY91" i="11"/>
  <c r="CV91" i="11"/>
  <c r="CS91" i="11"/>
  <c r="CP91" i="11"/>
  <c r="CJ91" i="11"/>
  <c r="CG91" i="11"/>
  <c r="CD91" i="11"/>
  <c r="CA91" i="11"/>
  <c r="BU91" i="11"/>
  <c r="BR91" i="11"/>
  <c r="BO91" i="11"/>
  <c r="BL91" i="11"/>
  <c r="BF91" i="11"/>
  <c r="BC91" i="11"/>
  <c r="AZ91" i="11"/>
  <c r="AW91" i="11"/>
  <c r="AQ91" i="11"/>
  <c r="AN91" i="11"/>
  <c r="AK91" i="11"/>
  <c r="AH91" i="11"/>
  <c r="AB91" i="11"/>
  <c r="Y91" i="11"/>
  <c r="V91" i="11"/>
  <c r="S91" i="11"/>
  <c r="M91" i="11"/>
  <c r="J91" i="11"/>
  <c r="G91" i="11"/>
  <c r="D91" i="11"/>
  <c r="FG90" i="11"/>
  <c r="FD90" i="11"/>
  <c r="FA90" i="11"/>
  <c r="EX90" i="11"/>
  <c r="ER90" i="11"/>
  <c r="EO90" i="11"/>
  <c r="EL90" i="11"/>
  <c r="EI90" i="11"/>
  <c r="EC90" i="11"/>
  <c r="DZ90" i="11"/>
  <c r="DW90" i="11"/>
  <c r="DT90" i="11"/>
  <c r="DN90" i="11"/>
  <c r="DK90" i="11"/>
  <c r="DH90" i="11"/>
  <c r="DE90" i="11"/>
  <c r="CY90" i="11"/>
  <c r="CV90" i="11"/>
  <c r="CS90" i="11"/>
  <c r="CP90" i="11"/>
  <c r="CJ90" i="11"/>
  <c r="CG90" i="11"/>
  <c r="CD90" i="11"/>
  <c r="CA90" i="11"/>
  <c r="BU90" i="11"/>
  <c r="BR90" i="11"/>
  <c r="BO90" i="11"/>
  <c r="BL90" i="11"/>
  <c r="BF90" i="11"/>
  <c r="BC90" i="11"/>
  <c r="AZ90" i="11"/>
  <c r="AW90" i="11"/>
  <c r="AQ90" i="11"/>
  <c r="AN90" i="11"/>
  <c r="AK90" i="11"/>
  <c r="AH90" i="11"/>
  <c r="AB90" i="11"/>
  <c r="Y90" i="11"/>
  <c r="V90" i="11"/>
  <c r="S90" i="11"/>
  <c r="M90" i="11"/>
  <c r="J90" i="11"/>
  <c r="G90" i="11"/>
  <c r="D90" i="11"/>
  <c r="FG89" i="11"/>
  <c r="FD89" i="11"/>
  <c r="FA89" i="11"/>
  <c r="EX89" i="11"/>
  <c r="ER89" i="11"/>
  <c r="EO89" i="11"/>
  <c r="EL89" i="11"/>
  <c r="EI89" i="11"/>
  <c r="EC89" i="11"/>
  <c r="DZ89" i="11"/>
  <c r="DW89" i="11"/>
  <c r="DT89" i="11"/>
  <c r="DN89" i="11"/>
  <c r="DK89" i="11"/>
  <c r="DH89" i="11"/>
  <c r="DE89" i="11"/>
  <c r="CY89" i="11"/>
  <c r="CV89" i="11"/>
  <c r="CS89" i="11"/>
  <c r="CP89" i="11"/>
  <c r="CJ89" i="11"/>
  <c r="CG89" i="11"/>
  <c r="CD89" i="11"/>
  <c r="CA89" i="11"/>
  <c r="BU89" i="11"/>
  <c r="BR89" i="11"/>
  <c r="BO89" i="11"/>
  <c r="BL89" i="11"/>
  <c r="BF89" i="11"/>
  <c r="BC89" i="11"/>
  <c r="AZ89" i="11"/>
  <c r="AW89" i="11"/>
  <c r="AQ89" i="11"/>
  <c r="AN89" i="11"/>
  <c r="AK89" i="11"/>
  <c r="AH89" i="11"/>
  <c r="AB89" i="11"/>
  <c r="Y89" i="11"/>
  <c r="V89" i="11"/>
  <c r="S89" i="11"/>
  <c r="M89" i="11"/>
  <c r="J89" i="11"/>
  <c r="G89" i="11"/>
  <c r="D89" i="11"/>
  <c r="FG88" i="11"/>
  <c r="FD88" i="11"/>
  <c r="FA88" i="11"/>
  <c r="EX88" i="11"/>
  <c r="ER88" i="11"/>
  <c r="EO88" i="11"/>
  <c r="EL88" i="11"/>
  <c r="EI88" i="11"/>
  <c r="EC88" i="11"/>
  <c r="DZ88" i="11"/>
  <c r="DW88" i="11"/>
  <c r="DT88" i="11"/>
  <c r="DN88" i="11"/>
  <c r="DK88" i="11"/>
  <c r="DH88" i="11"/>
  <c r="DE88" i="11"/>
  <c r="CY88" i="11"/>
  <c r="CV88" i="11"/>
  <c r="CS88" i="11"/>
  <c r="CP88" i="11"/>
  <c r="CJ88" i="11"/>
  <c r="CG88" i="11"/>
  <c r="CD88" i="11"/>
  <c r="CA88" i="11"/>
  <c r="BU88" i="11"/>
  <c r="BR88" i="11"/>
  <c r="BO88" i="11"/>
  <c r="BL88" i="11"/>
  <c r="BF88" i="11"/>
  <c r="BC88" i="11"/>
  <c r="AZ88" i="11"/>
  <c r="AW88" i="11"/>
  <c r="AQ88" i="11"/>
  <c r="AN88" i="11"/>
  <c r="AK88" i="11"/>
  <c r="AH88" i="11"/>
  <c r="AB88" i="11"/>
  <c r="Y88" i="11"/>
  <c r="V88" i="11"/>
  <c r="S88" i="11"/>
  <c r="M88" i="11"/>
  <c r="J88" i="11"/>
  <c r="G88" i="11"/>
  <c r="D88" i="11"/>
  <c r="FG87" i="11"/>
  <c r="FD87" i="11"/>
  <c r="FA87" i="11"/>
  <c r="EX87" i="11"/>
  <c r="ER87" i="11"/>
  <c r="EO87" i="11"/>
  <c r="EL87" i="11"/>
  <c r="EI87" i="11"/>
  <c r="EC87" i="11"/>
  <c r="DZ87" i="11"/>
  <c r="DW87" i="11"/>
  <c r="DT87" i="11"/>
  <c r="DN87" i="11"/>
  <c r="DK87" i="11"/>
  <c r="DH87" i="11"/>
  <c r="DE87" i="11"/>
  <c r="CY87" i="11"/>
  <c r="CV87" i="11"/>
  <c r="CS87" i="11"/>
  <c r="CP87" i="11"/>
  <c r="CJ87" i="11"/>
  <c r="CG87" i="11"/>
  <c r="CD87" i="11"/>
  <c r="CA87" i="11"/>
  <c r="BU87" i="11"/>
  <c r="BR87" i="11"/>
  <c r="BO87" i="11"/>
  <c r="BL87" i="11"/>
  <c r="BF87" i="11"/>
  <c r="BC87" i="11"/>
  <c r="AZ87" i="11"/>
  <c r="AW87" i="11"/>
  <c r="AQ87" i="11"/>
  <c r="AN87" i="11"/>
  <c r="AK87" i="11"/>
  <c r="AH87" i="11"/>
  <c r="AB87" i="11"/>
  <c r="Y87" i="11"/>
  <c r="V87" i="11"/>
  <c r="S87" i="11"/>
  <c r="M87" i="11"/>
  <c r="J87" i="11"/>
  <c r="G87" i="11"/>
  <c r="D87" i="11"/>
  <c r="FG86" i="11"/>
  <c r="FD86" i="11"/>
  <c r="FA86" i="11"/>
  <c r="EX86" i="11"/>
  <c r="ER86" i="11"/>
  <c r="EO86" i="11"/>
  <c r="EL86" i="11"/>
  <c r="EI86" i="11"/>
  <c r="EC86" i="11"/>
  <c r="DZ86" i="11"/>
  <c r="DW86" i="11"/>
  <c r="DT86" i="11"/>
  <c r="DN86" i="11"/>
  <c r="DK86" i="11"/>
  <c r="DH86" i="11"/>
  <c r="DE86" i="11"/>
  <c r="CY86" i="11"/>
  <c r="CV86" i="11"/>
  <c r="CS86" i="11"/>
  <c r="CP86" i="11"/>
  <c r="CJ86" i="11"/>
  <c r="CG86" i="11"/>
  <c r="CD86" i="11"/>
  <c r="CA86" i="11"/>
  <c r="BU86" i="11"/>
  <c r="BR86" i="11"/>
  <c r="BO86" i="11"/>
  <c r="BL86" i="11"/>
  <c r="BF86" i="11"/>
  <c r="BC86" i="11"/>
  <c r="AZ86" i="11"/>
  <c r="AW86" i="11"/>
  <c r="AQ86" i="11"/>
  <c r="AN86" i="11"/>
  <c r="AK86" i="11"/>
  <c r="AH86" i="11"/>
  <c r="AB86" i="11"/>
  <c r="Y86" i="11"/>
  <c r="V86" i="11"/>
  <c r="S86" i="11"/>
  <c r="M86" i="11"/>
  <c r="J86" i="11"/>
  <c r="G86" i="11"/>
  <c r="D86" i="11"/>
  <c r="FG85" i="11"/>
  <c r="FD85" i="11"/>
  <c r="FA85" i="11"/>
  <c r="EX85" i="11"/>
  <c r="ER85" i="11"/>
  <c r="EO85" i="11"/>
  <c r="EL85" i="11"/>
  <c r="EI85" i="11"/>
  <c r="EC85" i="11"/>
  <c r="DZ85" i="11"/>
  <c r="DW85" i="11"/>
  <c r="DT85" i="11"/>
  <c r="DN85" i="11"/>
  <c r="DK85" i="11"/>
  <c r="DH85" i="11"/>
  <c r="DE85" i="11"/>
  <c r="CY85" i="11"/>
  <c r="CV85" i="11"/>
  <c r="CS85" i="11"/>
  <c r="CP85" i="11"/>
  <c r="CJ85" i="11"/>
  <c r="CG85" i="11"/>
  <c r="CD85" i="11"/>
  <c r="CA85" i="11"/>
  <c r="BU85" i="11"/>
  <c r="BR85" i="11"/>
  <c r="BO85" i="11"/>
  <c r="BL85" i="11"/>
  <c r="BF85" i="11"/>
  <c r="BC85" i="11"/>
  <c r="AZ85" i="11"/>
  <c r="AW85" i="11"/>
  <c r="AQ85" i="11"/>
  <c r="AN85" i="11"/>
  <c r="AK85" i="11"/>
  <c r="AH85" i="11"/>
  <c r="AB85" i="11"/>
  <c r="Y85" i="11"/>
  <c r="V85" i="11"/>
  <c r="S85" i="11"/>
  <c r="M85" i="11"/>
  <c r="J85" i="11"/>
  <c r="G85" i="11"/>
  <c r="D85" i="11"/>
  <c r="FG84" i="11"/>
  <c r="FD84" i="11"/>
  <c r="FA84" i="11"/>
  <c r="EX84" i="11"/>
  <c r="ER84" i="11"/>
  <c r="EO84" i="11"/>
  <c r="EL84" i="11"/>
  <c r="EI84" i="11"/>
  <c r="EC84" i="11"/>
  <c r="DZ84" i="11"/>
  <c r="DW84" i="11"/>
  <c r="DT84" i="11"/>
  <c r="DN84" i="11"/>
  <c r="DK84" i="11"/>
  <c r="DH84" i="11"/>
  <c r="DE84" i="11"/>
  <c r="CY84" i="11"/>
  <c r="CV84" i="11"/>
  <c r="CS84" i="11"/>
  <c r="CP84" i="11"/>
  <c r="CJ84" i="11"/>
  <c r="CG84" i="11"/>
  <c r="CD84" i="11"/>
  <c r="CA84" i="11"/>
  <c r="BU84" i="11"/>
  <c r="BR84" i="11"/>
  <c r="BO84" i="11"/>
  <c r="BL84" i="11"/>
  <c r="BF84" i="11"/>
  <c r="BC84" i="11"/>
  <c r="AZ84" i="11"/>
  <c r="AW84" i="11"/>
  <c r="AQ84" i="11"/>
  <c r="AN84" i="11"/>
  <c r="AK84" i="11"/>
  <c r="AH84" i="11"/>
  <c r="AB84" i="11"/>
  <c r="Y84" i="11"/>
  <c r="V84" i="11"/>
  <c r="S84" i="11"/>
  <c r="M84" i="11"/>
  <c r="J84" i="11"/>
  <c r="G84" i="11"/>
  <c r="D84" i="11"/>
  <c r="FG83" i="11"/>
  <c r="FD83" i="11"/>
  <c r="FA83" i="11"/>
  <c r="EX83" i="11"/>
  <c r="ER83" i="11"/>
  <c r="EO83" i="11"/>
  <c r="EL83" i="11"/>
  <c r="EI83" i="11"/>
  <c r="EC83" i="11"/>
  <c r="DZ83" i="11"/>
  <c r="DW83" i="11"/>
  <c r="DT83" i="11"/>
  <c r="DN83" i="11"/>
  <c r="DK83" i="11"/>
  <c r="DH83" i="11"/>
  <c r="DE83" i="11"/>
  <c r="CY83" i="11"/>
  <c r="CV83" i="11"/>
  <c r="CS83" i="11"/>
  <c r="CP83" i="11"/>
  <c r="CJ83" i="11"/>
  <c r="CG83" i="11"/>
  <c r="CD83" i="11"/>
  <c r="CA83" i="11"/>
  <c r="BU83" i="11"/>
  <c r="BR83" i="11"/>
  <c r="BO83" i="11"/>
  <c r="BL83" i="11"/>
  <c r="BF83" i="11"/>
  <c r="BC83" i="11"/>
  <c r="AZ83" i="11"/>
  <c r="AW83" i="11"/>
  <c r="AQ83" i="11"/>
  <c r="AN83" i="11"/>
  <c r="AK83" i="11"/>
  <c r="AH83" i="11"/>
  <c r="AB83" i="11"/>
  <c r="Y83" i="11"/>
  <c r="V83" i="11"/>
  <c r="S83" i="11"/>
  <c r="M83" i="11"/>
  <c r="J83" i="11"/>
  <c r="G83" i="11"/>
  <c r="D83" i="11"/>
  <c r="FG82" i="11"/>
  <c r="FD82" i="11"/>
  <c r="FA82" i="11"/>
  <c r="EX82" i="11"/>
  <c r="ER82" i="11"/>
  <c r="EO82" i="11"/>
  <c r="EL82" i="11"/>
  <c r="EI82" i="11"/>
  <c r="EC82" i="11"/>
  <c r="DZ82" i="11"/>
  <c r="DW82" i="11"/>
  <c r="DT82" i="11"/>
  <c r="DN82" i="11"/>
  <c r="DK82" i="11"/>
  <c r="DH82" i="11"/>
  <c r="DE82" i="11"/>
  <c r="CY82" i="11"/>
  <c r="CV82" i="11"/>
  <c r="CS82" i="11"/>
  <c r="CP82" i="11"/>
  <c r="CJ82" i="11"/>
  <c r="CG82" i="11"/>
  <c r="CD82" i="11"/>
  <c r="CA82" i="11"/>
  <c r="BU82" i="11"/>
  <c r="BR82" i="11"/>
  <c r="BO82" i="11"/>
  <c r="BL82" i="11"/>
  <c r="BF82" i="11"/>
  <c r="BC82" i="11"/>
  <c r="AZ82" i="11"/>
  <c r="AW82" i="11"/>
  <c r="AQ82" i="11"/>
  <c r="AN82" i="11"/>
  <c r="AK82" i="11"/>
  <c r="AH82" i="11"/>
  <c r="AB82" i="11"/>
  <c r="Y82" i="11"/>
  <c r="V82" i="11"/>
  <c r="S82" i="11"/>
  <c r="M82" i="11"/>
  <c r="J82" i="11"/>
  <c r="G82" i="11"/>
  <c r="D82" i="11"/>
  <c r="FG81" i="11"/>
  <c r="FD81" i="11"/>
  <c r="FA81" i="11"/>
  <c r="EX81" i="11"/>
  <c r="ER81" i="11"/>
  <c r="EO81" i="11"/>
  <c r="EL81" i="11"/>
  <c r="EI81" i="11"/>
  <c r="EC81" i="11"/>
  <c r="DZ81" i="11"/>
  <c r="DW81" i="11"/>
  <c r="DT81" i="11"/>
  <c r="DN81" i="11"/>
  <c r="DK81" i="11"/>
  <c r="DH81" i="11"/>
  <c r="DE81" i="11"/>
  <c r="CY81" i="11"/>
  <c r="CV81" i="11"/>
  <c r="CS81" i="11"/>
  <c r="CP81" i="11"/>
  <c r="CJ81" i="11"/>
  <c r="CG81" i="11"/>
  <c r="CD81" i="11"/>
  <c r="CA81" i="11"/>
  <c r="BU81" i="11"/>
  <c r="BR81" i="11"/>
  <c r="BO81" i="11"/>
  <c r="BL81" i="11"/>
  <c r="BF81" i="11"/>
  <c r="BC81" i="11"/>
  <c r="AZ81" i="11"/>
  <c r="AW81" i="11"/>
  <c r="AQ81" i="11"/>
  <c r="AN81" i="11"/>
  <c r="AK81" i="11"/>
  <c r="AH81" i="11"/>
  <c r="AB81" i="11"/>
  <c r="Y81" i="11"/>
  <c r="V81" i="11"/>
  <c r="S81" i="11"/>
  <c r="M81" i="11"/>
  <c r="J81" i="11"/>
  <c r="G81" i="11"/>
  <c r="D81" i="11"/>
  <c r="FG80" i="11"/>
  <c r="FD80" i="11"/>
  <c r="FA80" i="11"/>
  <c r="EX80" i="11"/>
  <c r="ER80" i="11"/>
  <c r="EO80" i="11"/>
  <c r="EL80" i="11"/>
  <c r="EI80" i="11"/>
  <c r="EC80" i="11"/>
  <c r="DZ80" i="11"/>
  <c r="DW80" i="11"/>
  <c r="DT80" i="11"/>
  <c r="DN80" i="11"/>
  <c r="DK80" i="11"/>
  <c r="DH80" i="11"/>
  <c r="DE80" i="11"/>
  <c r="CY80" i="11"/>
  <c r="CV80" i="11"/>
  <c r="CS80" i="11"/>
  <c r="CP80" i="11"/>
  <c r="CJ80" i="11"/>
  <c r="CG80" i="11"/>
  <c r="CD80" i="11"/>
  <c r="CA80" i="11"/>
  <c r="BU80" i="11"/>
  <c r="BR80" i="11"/>
  <c r="BO80" i="11"/>
  <c r="BL80" i="11"/>
  <c r="BF80" i="11"/>
  <c r="BC80" i="11"/>
  <c r="AZ80" i="11"/>
  <c r="AW80" i="11"/>
  <c r="AQ80" i="11"/>
  <c r="AN80" i="11"/>
  <c r="AK80" i="11"/>
  <c r="AH80" i="11"/>
  <c r="AB80" i="11"/>
  <c r="Y80" i="11"/>
  <c r="V80" i="11"/>
  <c r="S80" i="11"/>
  <c r="M80" i="11"/>
  <c r="J80" i="11"/>
  <c r="G80" i="11"/>
  <c r="D80" i="11"/>
  <c r="FG79" i="11"/>
  <c r="FD79" i="11"/>
  <c r="FA79" i="11"/>
  <c r="EX79" i="11"/>
  <c r="ER79" i="11"/>
  <c r="EO79" i="11"/>
  <c r="EL79" i="11"/>
  <c r="EI79" i="11"/>
  <c r="EC79" i="11"/>
  <c r="DZ79" i="11"/>
  <c r="DW79" i="11"/>
  <c r="DT79" i="11"/>
  <c r="DN79" i="11"/>
  <c r="DK79" i="11"/>
  <c r="DH79" i="11"/>
  <c r="DE79" i="11"/>
  <c r="CY79" i="11"/>
  <c r="CV79" i="11"/>
  <c r="CS79" i="11"/>
  <c r="CP79" i="11"/>
  <c r="CJ79" i="11"/>
  <c r="CG79" i="11"/>
  <c r="CD79" i="11"/>
  <c r="CA79" i="11"/>
  <c r="BU79" i="11"/>
  <c r="BR79" i="11"/>
  <c r="BO79" i="11"/>
  <c r="BL79" i="11"/>
  <c r="BF79" i="11"/>
  <c r="BC79" i="11"/>
  <c r="AZ79" i="11"/>
  <c r="AW79" i="11"/>
  <c r="AQ79" i="11"/>
  <c r="AN79" i="11"/>
  <c r="AK79" i="11"/>
  <c r="AH79" i="11"/>
  <c r="AB79" i="11"/>
  <c r="Y79" i="11"/>
  <c r="V79" i="11"/>
  <c r="S79" i="11"/>
  <c r="M79" i="11"/>
  <c r="J79" i="11"/>
  <c r="G79" i="11"/>
  <c r="D79" i="11"/>
  <c r="FG78" i="11"/>
  <c r="FD78" i="11"/>
  <c r="FA78" i="11"/>
  <c r="EX78" i="11"/>
  <c r="ER78" i="11"/>
  <c r="EO78" i="11"/>
  <c r="EL78" i="11"/>
  <c r="EI78" i="11"/>
  <c r="EC78" i="11"/>
  <c r="DZ78" i="11"/>
  <c r="DW78" i="11"/>
  <c r="DT78" i="11"/>
  <c r="DN78" i="11"/>
  <c r="DK78" i="11"/>
  <c r="DH78" i="11"/>
  <c r="DE78" i="11"/>
  <c r="CY78" i="11"/>
  <c r="CV78" i="11"/>
  <c r="CS78" i="11"/>
  <c r="CP78" i="11"/>
  <c r="CJ78" i="11"/>
  <c r="CG78" i="11"/>
  <c r="CD78" i="11"/>
  <c r="CA78" i="11"/>
  <c r="BU78" i="11"/>
  <c r="BR78" i="11"/>
  <c r="BO78" i="11"/>
  <c r="BL78" i="11"/>
  <c r="BF78" i="11"/>
  <c r="BC78" i="11"/>
  <c r="AZ78" i="11"/>
  <c r="AW78" i="11"/>
  <c r="AQ78" i="11"/>
  <c r="AN78" i="11"/>
  <c r="AK78" i="11"/>
  <c r="AH78" i="11"/>
  <c r="AB78" i="11"/>
  <c r="Y78" i="11"/>
  <c r="V78" i="11"/>
  <c r="S78" i="11"/>
  <c r="M78" i="11"/>
  <c r="J78" i="11"/>
  <c r="G78" i="11"/>
  <c r="D78" i="11"/>
  <c r="FG77" i="11"/>
  <c r="FD77" i="11"/>
  <c r="FA77" i="11"/>
  <c r="EX77" i="11"/>
  <c r="ER77" i="11"/>
  <c r="EO77" i="11"/>
  <c r="EL77" i="11"/>
  <c r="EI77" i="11"/>
  <c r="EC77" i="11"/>
  <c r="DZ77" i="11"/>
  <c r="DW77" i="11"/>
  <c r="DT77" i="11"/>
  <c r="DN77" i="11"/>
  <c r="DK77" i="11"/>
  <c r="DH77" i="11"/>
  <c r="DE77" i="11"/>
  <c r="CY77" i="11"/>
  <c r="CV77" i="11"/>
  <c r="CS77" i="11"/>
  <c r="CP77" i="11"/>
  <c r="CJ77" i="11"/>
  <c r="CG77" i="11"/>
  <c r="CD77" i="11"/>
  <c r="CA77" i="11"/>
  <c r="BU77" i="11"/>
  <c r="BR77" i="11"/>
  <c r="BO77" i="11"/>
  <c r="BL77" i="11"/>
  <c r="BF77" i="11"/>
  <c r="BC77" i="11"/>
  <c r="AZ77" i="11"/>
  <c r="AW77" i="11"/>
  <c r="AQ77" i="11"/>
  <c r="AN77" i="11"/>
  <c r="AK77" i="11"/>
  <c r="AH77" i="11"/>
  <c r="AB77" i="11"/>
  <c r="Y77" i="11"/>
  <c r="V77" i="11"/>
  <c r="S77" i="11"/>
  <c r="M77" i="11"/>
  <c r="J77" i="11"/>
  <c r="G77" i="11"/>
  <c r="D77" i="11"/>
  <c r="FG76" i="11"/>
  <c r="FD76" i="11"/>
  <c r="FA76" i="11"/>
  <c r="EX76" i="11"/>
  <c r="ER76" i="11"/>
  <c r="EO76" i="11"/>
  <c r="EL76" i="11"/>
  <c r="EI76" i="11"/>
  <c r="EC76" i="11"/>
  <c r="DZ76" i="11"/>
  <c r="DW76" i="11"/>
  <c r="DT76" i="11"/>
  <c r="DN76" i="11"/>
  <c r="DK76" i="11"/>
  <c r="DH76" i="11"/>
  <c r="DE76" i="11"/>
  <c r="CY76" i="11"/>
  <c r="CV76" i="11"/>
  <c r="CS76" i="11"/>
  <c r="CP76" i="11"/>
  <c r="CJ76" i="11"/>
  <c r="CG76" i="11"/>
  <c r="CD76" i="11"/>
  <c r="CA76" i="11"/>
  <c r="BU76" i="11"/>
  <c r="BR76" i="11"/>
  <c r="BO76" i="11"/>
  <c r="BL76" i="11"/>
  <c r="BF76" i="11"/>
  <c r="BC76" i="11"/>
  <c r="AZ76" i="11"/>
  <c r="AW76" i="11"/>
  <c r="AQ76" i="11"/>
  <c r="AN76" i="11"/>
  <c r="AK76" i="11"/>
  <c r="AH76" i="11"/>
  <c r="AB76" i="11"/>
  <c r="Y76" i="11"/>
  <c r="V76" i="11"/>
  <c r="S76" i="11"/>
  <c r="M76" i="11"/>
  <c r="J76" i="11"/>
  <c r="G76" i="11"/>
  <c r="D76" i="11"/>
  <c r="FG75" i="11"/>
  <c r="FD75" i="11"/>
  <c r="FA75" i="11"/>
  <c r="EX75" i="11"/>
  <c r="ER75" i="11"/>
  <c r="EO75" i="11"/>
  <c r="EL75" i="11"/>
  <c r="EI75" i="11"/>
  <c r="EC75" i="11"/>
  <c r="DZ75" i="11"/>
  <c r="DZ99" i="11" s="1"/>
  <c r="DW75" i="11"/>
  <c r="DT75" i="11"/>
  <c r="DN75" i="11"/>
  <c r="DK75" i="11"/>
  <c r="DH75" i="11"/>
  <c r="DE75" i="11"/>
  <c r="CY75" i="11"/>
  <c r="CV75" i="11"/>
  <c r="CS75" i="11"/>
  <c r="CP75" i="11"/>
  <c r="CJ75" i="11"/>
  <c r="CG75" i="11"/>
  <c r="CG99" i="11" s="1"/>
  <c r="CD75" i="11"/>
  <c r="CA75" i="11"/>
  <c r="BU75" i="11"/>
  <c r="BR75" i="11"/>
  <c r="BO75" i="11"/>
  <c r="BL75" i="11"/>
  <c r="BF75" i="11"/>
  <c r="BC75" i="11"/>
  <c r="AZ75" i="11"/>
  <c r="AW75" i="11"/>
  <c r="AQ75" i="11"/>
  <c r="AN75" i="11"/>
  <c r="AK75" i="11"/>
  <c r="AH75" i="11"/>
  <c r="AB75" i="11"/>
  <c r="Y75" i="11"/>
  <c r="V75" i="11"/>
  <c r="S75" i="11"/>
  <c r="M75" i="11"/>
  <c r="J75" i="11"/>
  <c r="G75" i="11"/>
  <c r="D75" i="11"/>
  <c r="FG74" i="11"/>
  <c r="FD74" i="11"/>
  <c r="FD99" i="11" s="1"/>
  <c r="FA74" i="11"/>
  <c r="EX74" i="11"/>
  <c r="ER74" i="11"/>
  <c r="EO74" i="11"/>
  <c r="EL74" i="11"/>
  <c r="EI74" i="11"/>
  <c r="EC74" i="11"/>
  <c r="DZ74" i="11"/>
  <c r="DW74" i="11"/>
  <c r="DT74" i="11"/>
  <c r="DT99" i="11" s="1"/>
  <c r="DN74" i="11"/>
  <c r="DN99" i="11" s="1"/>
  <c r="DK74" i="11"/>
  <c r="DK99" i="11" s="1"/>
  <c r="DH74" i="11"/>
  <c r="DE74" i="11"/>
  <c r="CY74" i="11"/>
  <c r="CV74" i="11"/>
  <c r="CS74" i="11"/>
  <c r="CP74" i="11"/>
  <c r="CJ74" i="11"/>
  <c r="CG74" i="11"/>
  <c r="CD74" i="11"/>
  <c r="CA74" i="11"/>
  <c r="CA99" i="11" s="1"/>
  <c r="BU74" i="11"/>
  <c r="BU99" i="11" s="1"/>
  <c r="BR74" i="11"/>
  <c r="BR99" i="11" s="1"/>
  <c r="BO74" i="11"/>
  <c r="BL74" i="11"/>
  <c r="BF74" i="11"/>
  <c r="BC74" i="11"/>
  <c r="AZ74" i="11"/>
  <c r="AW74" i="11"/>
  <c r="AQ74" i="11"/>
  <c r="AN74" i="11"/>
  <c r="AN99" i="11" s="1"/>
  <c r="AK74" i="11"/>
  <c r="AH74" i="11"/>
  <c r="AH99" i="11" s="1"/>
  <c r="AB74" i="11"/>
  <c r="AB99" i="11" s="1"/>
  <c r="Y74" i="11"/>
  <c r="Y99" i="11" s="1"/>
  <c r="V74" i="11"/>
  <c r="S74" i="11"/>
  <c r="M74" i="11"/>
  <c r="J74" i="11"/>
  <c r="G74" i="11"/>
  <c r="D74" i="11"/>
  <c r="FG70" i="11"/>
  <c r="FD70" i="11"/>
  <c r="FA70" i="11"/>
  <c r="EX70" i="11"/>
  <c r="ER70" i="11"/>
  <c r="EO70" i="11"/>
  <c r="EL70" i="11"/>
  <c r="EI70" i="11"/>
  <c r="EC70" i="11"/>
  <c r="DZ70" i="11"/>
  <c r="DW70" i="11"/>
  <c r="DT70" i="11"/>
  <c r="DN70" i="11"/>
  <c r="DK70" i="11"/>
  <c r="DH70" i="11"/>
  <c r="DE70" i="11"/>
  <c r="CY70" i="11"/>
  <c r="CV70" i="11"/>
  <c r="CS70" i="11"/>
  <c r="CP70" i="11"/>
  <c r="CJ70" i="11"/>
  <c r="CG70" i="11"/>
  <c r="CD70" i="11"/>
  <c r="CA70" i="11"/>
  <c r="BU70" i="11"/>
  <c r="BR70" i="11"/>
  <c r="BO70" i="11"/>
  <c r="BL70" i="11"/>
  <c r="BF70" i="11"/>
  <c r="BC70" i="11"/>
  <c r="AZ70" i="11"/>
  <c r="AW70" i="11"/>
  <c r="AQ70" i="11"/>
  <c r="AN70" i="11"/>
  <c r="AK70" i="11"/>
  <c r="AH70" i="11"/>
  <c r="AB70" i="11"/>
  <c r="Y70" i="11"/>
  <c r="V70" i="11"/>
  <c r="S70" i="11"/>
  <c r="M70" i="11"/>
  <c r="J70" i="11"/>
  <c r="G70" i="11"/>
  <c r="D70" i="11"/>
  <c r="FG61" i="11"/>
  <c r="FD61" i="11"/>
  <c r="FA61" i="11"/>
  <c r="EX61" i="11"/>
  <c r="ER61" i="11"/>
  <c r="EO61" i="11"/>
  <c r="EL61" i="11"/>
  <c r="EI61" i="11"/>
  <c r="EC61" i="11"/>
  <c r="DZ61" i="11"/>
  <c r="DW61" i="11"/>
  <c r="DT61" i="11"/>
  <c r="DN61" i="11"/>
  <c r="DK61" i="11"/>
  <c r="DH61" i="11"/>
  <c r="DE61" i="11"/>
  <c r="CY61" i="11"/>
  <c r="CV61" i="11"/>
  <c r="CS61" i="11"/>
  <c r="CP61" i="11"/>
  <c r="CJ61" i="11"/>
  <c r="CG61" i="11"/>
  <c r="CD61" i="11"/>
  <c r="CA61" i="11"/>
  <c r="BU61" i="11"/>
  <c r="BR61" i="11"/>
  <c r="BO61" i="11"/>
  <c r="BL61" i="11"/>
  <c r="BF61" i="11"/>
  <c r="BC61" i="11"/>
  <c r="AZ61" i="11"/>
  <c r="AW61" i="11"/>
  <c r="AQ61" i="11"/>
  <c r="AN61" i="11"/>
  <c r="AK61" i="11"/>
  <c r="AH61" i="11"/>
  <c r="AB61" i="11"/>
  <c r="Y61" i="11"/>
  <c r="V61" i="11"/>
  <c r="S61" i="11"/>
  <c r="M61" i="11"/>
  <c r="J61" i="11"/>
  <c r="G61" i="11"/>
  <c r="D61" i="11"/>
  <c r="FG60" i="11"/>
  <c r="FD60" i="11"/>
  <c r="FA60" i="11"/>
  <c r="EX60" i="11"/>
  <c r="ER60" i="11"/>
  <c r="EO60" i="11"/>
  <c r="EL60" i="11"/>
  <c r="EI60" i="11"/>
  <c r="EC60" i="11"/>
  <c r="DZ60" i="11"/>
  <c r="DW60" i="11"/>
  <c r="DT60" i="11"/>
  <c r="DN60" i="11"/>
  <c r="DK60" i="11"/>
  <c r="DH60" i="11"/>
  <c r="DE60" i="11"/>
  <c r="CY60" i="11"/>
  <c r="CV60" i="11"/>
  <c r="CS60" i="11"/>
  <c r="CP60" i="11"/>
  <c r="CJ60" i="11"/>
  <c r="CG60" i="11"/>
  <c r="CD60" i="11"/>
  <c r="CA60" i="11"/>
  <c r="BU60" i="11"/>
  <c r="BR60" i="11"/>
  <c r="BO60" i="11"/>
  <c r="BL60" i="11"/>
  <c r="BF60" i="11"/>
  <c r="BC60" i="11"/>
  <c r="AZ60" i="11"/>
  <c r="AW60" i="11"/>
  <c r="AQ60" i="11"/>
  <c r="AN60" i="11"/>
  <c r="AK60" i="11"/>
  <c r="AH60" i="11"/>
  <c r="AB60" i="11"/>
  <c r="Y60" i="11"/>
  <c r="V60" i="11"/>
  <c r="S60" i="11"/>
  <c r="M60" i="11"/>
  <c r="J60" i="11"/>
  <c r="G60" i="11"/>
  <c r="D60" i="11"/>
  <c r="FG59" i="11"/>
  <c r="FD59" i="11"/>
  <c r="FA59" i="11"/>
  <c r="EX59" i="11"/>
  <c r="ER59" i="11"/>
  <c r="EO59" i="11"/>
  <c r="EL59" i="11"/>
  <c r="EI59" i="11"/>
  <c r="EC59" i="11"/>
  <c r="DZ59" i="11"/>
  <c r="DW59" i="11"/>
  <c r="DT59" i="11"/>
  <c r="DN59" i="11"/>
  <c r="DK59" i="11"/>
  <c r="DH59" i="11"/>
  <c r="DE59" i="11"/>
  <c r="CY59" i="11"/>
  <c r="CV59" i="11"/>
  <c r="CS59" i="11"/>
  <c r="CP59" i="11"/>
  <c r="CJ59" i="11"/>
  <c r="CG59" i="11"/>
  <c r="CD59" i="11"/>
  <c r="CA59" i="11"/>
  <c r="BU59" i="11"/>
  <c r="BR59" i="11"/>
  <c r="BO59" i="11"/>
  <c r="BL59" i="11"/>
  <c r="BF59" i="11"/>
  <c r="BC59" i="11"/>
  <c r="AZ59" i="11"/>
  <c r="AW59" i="11"/>
  <c r="AQ59" i="11"/>
  <c r="AN59" i="11"/>
  <c r="AK59" i="11"/>
  <c r="AH59" i="11"/>
  <c r="AB59" i="11"/>
  <c r="Y59" i="11"/>
  <c r="V59" i="11"/>
  <c r="S59" i="11"/>
  <c r="M59" i="11"/>
  <c r="J59" i="11"/>
  <c r="G59" i="11"/>
  <c r="D59" i="11"/>
  <c r="FG58" i="11"/>
  <c r="FD58" i="11"/>
  <c r="FA58" i="11"/>
  <c r="EX58" i="11"/>
  <c r="ER58" i="11"/>
  <c r="EO58" i="11"/>
  <c r="EL58" i="11"/>
  <c r="EI58" i="11"/>
  <c r="EC58" i="11"/>
  <c r="DZ58" i="11"/>
  <c r="DW58" i="11"/>
  <c r="DT58" i="11"/>
  <c r="DN58" i="11"/>
  <c r="DK58" i="11"/>
  <c r="DH58" i="11"/>
  <c r="DE58" i="11"/>
  <c r="CY58" i="11"/>
  <c r="CV58" i="11"/>
  <c r="CS58" i="11"/>
  <c r="CP58" i="11"/>
  <c r="CJ58" i="11"/>
  <c r="CG58" i="11"/>
  <c r="CD58" i="11"/>
  <c r="CA58" i="11"/>
  <c r="BU58" i="11"/>
  <c r="BR58" i="11"/>
  <c r="BO58" i="11"/>
  <c r="BL58" i="11"/>
  <c r="BF58" i="11"/>
  <c r="BC58" i="11"/>
  <c r="AZ58" i="11"/>
  <c r="AW58" i="11"/>
  <c r="AQ58" i="11"/>
  <c r="AN58" i="11"/>
  <c r="AK58" i="11"/>
  <c r="AH58" i="11"/>
  <c r="AB58" i="11"/>
  <c r="Y58" i="11"/>
  <c r="V58" i="11"/>
  <c r="S58" i="11"/>
  <c r="M58" i="11"/>
  <c r="J58" i="11"/>
  <c r="G58" i="11"/>
  <c r="D58" i="11"/>
  <c r="FG57" i="11"/>
  <c r="FD57" i="11"/>
  <c r="FA57" i="11"/>
  <c r="EX57" i="11"/>
  <c r="ER57" i="11"/>
  <c r="EO57" i="11"/>
  <c r="EL57" i="11"/>
  <c r="EI57" i="11"/>
  <c r="EC57" i="11"/>
  <c r="DZ57" i="11"/>
  <c r="DW57" i="11"/>
  <c r="DT57" i="11"/>
  <c r="DN57" i="11"/>
  <c r="DK57" i="11"/>
  <c r="DH57" i="11"/>
  <c r="DE57" i="11"/>
  <c r="CY57" i="11"/>
  <c r="CV57" i="11"/>
  <c r="CS57" i="11"/>
  <c r="CP57" i="11"/>
  <c r="CJ57" i="11"/>
  <c r="CG57" i="11"/>
  <c r="CD57" i="11"/>
  <c r="CA57" i="11"/>
  <c r="BU57" i="11"/>
  <c r="BR57" i="11"/>
  <c r="BO57" i="11"/>
  <c r="BL57" i="11"/>
  <c r="BF57" i="11"/>
  <c r="BC57" i="11"/>
  <c r="AZ57" i="11"/>
  <c r="AW57" i="11"/>
  <c r="AQ57" i="11"/>
  <c r="AN57" i="11"/>
  <c r="AK57" i="11"/>
  <c r="AH57" i="11"/>
  <c r="AB57" i="11"/>
  <c r="Y57" i="11"/>
  <c r="V57" i="11"/>
  <c r="S57" i="11"/>
  <c r="M57" i="11"/>
  <c r="J57" i="11"/>
  <c r="G57" i="11"/>
  <c r="D57" i="11"/>
  <c r="FG56" i="11"/>
  <c r="FD56" i="11"/>
  <c r="FA56" i="11"/>
  <c r="EX56" i="11"/>
  <c r="ER56" i="11"/>
  <c r="EO56" i="11"/>
  <c r="EL56" i="11"/>
  <c r="EI56" i="11"/>
  <c r="EC56" i="11"/>
  <c r="DZ56" i="11"/>
  <c r="DW56" i="11"/>
  <c r="DT56" i="11"/>
  <c r="DN56" i="11"/>
  <c r="DK56" i="11"/>
  <c r="DH56" i="11"/>
  <c r="DE56" i="11"/>
  <c r="CY56" i="11"/>
  <c r="CV56" i="11"/>
  <c r="CS56" i="11"/>
  <c r="CP56" i="11"/>
  <c r="CJ56" i="11"/>
  <c r="CG56" i="11"/>
  <c r="CD56" i="11"/>
  <c r="CA56" i="11"/>
  <c r="BU56" i="11"/>
  <c r="BR56" i="11"/>
  <c r="BO56" i="11"/>
  <c r="BL56" i="11"/>
  <c r="BF56" i="11"/>
  <c r="BC56" i="11"/>
  <c r="AZ56" i="11"/>
  <c r="AW56" i="11"/>
  <c r="AQ56" i="11"/>
  <c r="AN56" i="11"/>
  <c r="AK56" i="11"/>
  <c r="AH56" i="11"/>
  <c r="AB56" i="11"/>
  <c r="Y56" i="11"/>
  <c r="V56" i="11"/>
  <c r="S56" i="11"/>
  <c r="M56" i="11"/>
  <c r="J56" i="11"/>
  <c r="G56" i="11"/>
  <c r="D56" i="11"/>
  <c r="FG55" i="11"/>
  <c r="FD55" i="11"/>
  <c r="FA55" i="11"/>
  <c r="EX55" i="11"/>
  <c r="ER55" i="11"/>
  <c r="EO55" i="11"/>
  <c r="EL55" i="11"/>
  <c r="EI55" i="11"/>
  <c r="EC55" i="11"/>
  <c r="DZ55" i="11"/>
  <c r="DW55" i="11"/>
  <c r="DT55" i="11"/>
  <c r="DN55" i="11"/>
  <c r="DK55" i="11"/>
  <c r="DH55" i="11"/>
  <c r="DE55" i="11"/>
  <c r="CY55" i="11"/>
  <c r="CV55" i="11"/>
  <c r="CS55" i="11"/>
  <c r="CP55" i="11"/>
  <c r="CJ55" i="11"/>
  <c r="CG55" i="11"/>
  <c r="CD55" i="11"/>
  <c r="CA55" i="11"/>
  <c r="BU55" i="11"/>
  <c r="BR55" i="11"/>
  <c r="BO55" i="11"/>
  <c r="BL55" i="11"/>
  <c r="BF55" i="11"/>
  <c r="BC55" i="11"/>
  <c r="AZ55" i="11"/>
  <c r="AW55" i="11"/>
  <c r="AQ55" i="11"/>
  <c r="AN55" i="11"/>
  <c r="AK55" i="11"/>
  <c r="AH55" i="11"/>
  <c r="AB55" i="11"/>
  <c r="Y55" i="11"/>
  <c r="V55" i="11"/>
  <c r="S55" i="11"/>
  <c r="M55" i="11"/>
  <c r="J55" i="11"/>
  <c r="G55" i="11"/>
  <c r="D55" i="11"/>
  <c r="FG54" i="11"/>
  <c r="FD54" i="11"/>
  <c r="FA54" i="11"/>
  <c r="EX54" i="11"/>
  <c r="ER54" i="11"/>
  <c r="EO54" i="11"/>
  <c r="EL54" i="11"/>
  <c r="EI54" i="11"/>
  <c r="EC54" i="11"/>
  <c r="DZ54" i="11"/>
  <c r="DW54" i="11"/>
  <c r="DT54" i="11"/>
  <c r="DN54" i="11"/>
  <c r="DK54" i="11"/>
  <c r="DH54" i="11"/>
  <c r="DE54" i="11"/>
  <c r="CY54" i="11"/>
  <c r="CV54" i="11"/>
  <c r="CS54" i="11"/>
  <c r="CP54" i="11"/>
  <c r="CJ54" i="11"/>
  <c r="CG54" i="11"/>
  <c r="CD54" i="11"/>
  <c r="CA54" i="11"/>
  <c r="BU54" i="11"/>
  <c r="BR54" i="11"/>
  <c r="BO54" i="11"/>
  <c r="BL54" i="11"/>
  <c r="BF54" i="11"/>
  <c r="BC54" i="11"/>
  <c r="AZ54" i="11"/>
  <c r="AW54" i="11"/>
  <c r="AQ54" i="11"/>
  <c r="AN54" i="11"/>
  <c r="AK54" i="11"/>
  <c r="AH54" i="11"/>
  <c r="AB54" i="11"/>
  <c r="Y54" i="11"/>
  <c r="V54" i="11"/>
  <c r="S54" i="11"/>
  <c r="M54" i="11"/>
  <c r="J54" i="11"/>
  <c r="G54" i="11"/>
  <c r="D54" i="11"/>
  <c r="FG53" i="11"/>
  <c r="FD53" i="11"/>
  <c r="FA53" i="11"/>
  <c r="EX53" i="11"/>
  <c r="ER53" i="11"/>
  <c r="EO53" i="11"/>
  <c r="EL53" i="11"/>
  <c r="EI53" i="11"/>
  <c r="EC53" i="11"/>
  <c r="DZ53" i="11"/>
  <c r="DW53" i="11"/>
  <c r="DT53" i="11"/>
  <c r="DN53" i="11"/>
  <c r="DK53" i="11"/>
  <c r="DH53" i="11"/>
  <c r="DE53" i="11"/>
  <c r="CY53" i="11"/>
  <c r="CV53" i="11"/>
  <c r="CS53" i="11"/>
  <c r="CP53" i="11"/>
  <c r="CJ53" i="11"/>
  <c r="CG53" i="11"/>
  <c r="CD53" i="11"/>
  <c r="CA53" i="11"/>
  <c r="BU53" i="11"/>
  <c r="BR53" i="11"/>
  <c r="BO53" i="11"/>
  <c r="BL53" i="11"/>
  <c r="BF53" i="11"/>
  <c r="BC53" i="11"/>
  <c r="AZ53" i="11"/>
  <c r="AW53" i="11"/>
  <c r="AQ53" i="11"/>
  <c r="AN53" i="11"/>
  <c r="AK53" i="11"/>
  <c r="AH53" i="11"/>
  <c r="AB53" i="11"/>
  <c r="Y53" i="11"/>
  <c r="V53" i="11"/>
  <c r="S53" i="11"/>
  <c r="M53" i="11"/>
  <c r="J53" i="11"/>
  <c r="G53" i="11"/>
  <c r="D53" i="11"/>
  <c r="FG52" i="11"/>
  <c r="FD52" i="11"/>
  <c r="FA52" i="11"/>
  <c r="EX52" i="11"/>
  <c r="ER52" i="11"/>
  <c r="EO52" i="11"/>
  <c r="EL52" i="11"/>
  <c r="EI52" i="11"/>
  <c r="EC52" i="11"/>
  <c r="DZ52" i="11"/>
  <c r="DW52" i="11"/>
  <c r="DT52" i="11"/>
  <c r="DN52" i="11"/>
  <c r="DK52" i="11"/>
  <c r="DH52" i="11"/>
  <c r="DE52" i="11"/>
  <c r="CY52" i="11"/>
  <c r="CV52" i="11"/>
  <c r="CS52" i="11"/>
  <c r="CP52" i="11"/>
  <c r="CJ52" i="11"/>
  <c r="CG52" i="11"/>
  <c r="CD52" i="11"/>
  <c r="CA52" i="11"/>
  <c r="BU52" i="11"/>
  <c r="BR52" i="11"/>
  <c r="BO52" i="11"/>
  <c r="BL52" i="11"/>
  <c r="BF52" i="11"/>
  <c r="BC52" i="11"/>
  <c r="AZ52" i="11"/>
  <c r="AW52" i="11"/>
  <c r="AQ52" i="11"/>
  <c r="AN52" i="11"/>
  <c r="AK52" i="11"/>
  <c r="AH52" i="11"/>
  <c r="AB52" i="11"/>
  <c r="Y52" i="11"/>
  <c r="V52" i="11"/>
  <c r="S52" i="11"/>
  <c r="M52" i="11"/>
  <c r="J52" i="11"/>
  <c r="G52" i="11"/>
  <c r="D52" i="11"/>
  <c r="FG51" i="11"/>
  <c r="FD51" i="11"/>
  <c r="FA51" i="11"/>
  <c r="EX51" i="11"/>
  <c r="ER51" i="11"/>
  <c r="EO51" i="11"/>
  <c r="EL51" i="11"/>
  <c r="EI51" i="11"/>
  <c r="EC51" i="11"/>
  <c r="DZ51" i="11"/>
  <c r="DW51" i="11"/>
  <c r="DT51" i="11"/>
  <c r="DN51" i="11"/>
  <c r="DK51" i="11"/>
  <c r="DH51" i="11"/>
  <c r="DE51" i="11"/>
  <c r="CY51" i="11"/>
  <c r="CV51" i="11"/>
  <c r="CS51" i="11"/>
  <c r="CP51" i="11"/>
  <c r="CJ51" i="11"/>
  <c r="CG51" i="11"/>
  <c r="CD51" i="11"/>
  <c r="CA51" i="11"/>
  <c r="BU51" i="11"/>
  <c r="BR51" i="11"/>
  <c r="BO51" i="11"/>
  <c r="BL51" i="11"/>
  <c r="BF51" i="11"/>
  <c r="BC51" i="11"/>
  <c r="AZ51" i="11"/>
  <c r="AW51" i="11"/>
  <c r="AQ51" i="11"/>
  <c r="AN51" i="11"/>
  <c r="AK51" i="11"/>
  <c r="AH51" i="11"/>
  <c r="AB51" i="11"/>
  <c r="Y51" i="11"/>
  <c r="V51" i="11"/>
  <c r="S51" i="11"/>
  <c r="M51" i="11"/>
  <c r="J51" i="11"/>
  <c r="G51" i="11"/>
  <c r="D51" i="11"/>
  <c r="FG50" i="11"/>
  <c r="FD50" i="11"/>
  <c r="FA50" i="11"/>
  <c r="EX50" i="11"/>
  <c r="ER50" i="11"/>
  <c r="EO50" i="11"/>
  <c r="EL50" i="11"/>
  <c r="EI50" i="11"/>
  <c r="EC50" i="11"/>
  <c r="DZ50" i="11"/>
  <c r="DW50" i="11"/>
  <c r="DT50" i="11"/>
  <c r="DN50" i="11"/>
  <c r="DK50" i="11"/>
  <c r="DH50" i="11"/>
  <c r="DE50" i="11"/>
  <c r="CY50" i="11"/>
  <c r="CV50" i="11"/>
  <c r="CS50" i="11"/>
  <c r="CP50" i="11"/>
  <c r="CJ50" i="11"/>
  <c r="CG50" i="11"/>
  <c r="CD50" i="11"/>
  <c r="CA50" i="11"/>
  <c r="BU50" i="11"/>
  <c r="BR50" i="11"/>
  <c r="BO50" i="11"/>
  <c r="BL50" i="11"/>
  <c r="BF50" i="11"/>
  <c r="BC50" i="11"/>
  <c r="AZ50" i="11"/>
  <c r="AW50" i="11"/>
  <c r="AQ50" i="11"/>
  <c r="AN50" i="11"/>
  <c r="AK50" i="11"/>
  <c r="AH50" i="11"/>
  <c r="AB50" i="11"/>
  <c r="Y50" i="11"/>
  <c r="V50" i="11"/>
  <c r="S50" i="11"/>
  <c r="M50" i="11"/>
  <c r="J50" i="11"/>
  <c r="G50" i="11"/>
  <c r="D50" i="11"/>
  <c r="FG49" i="11"/>
  <c r="FD49" i="11"/>
  <c r="FA49" i="11"/>
  <c r="EX49" i="11"/>
  <c r="ER49" i="11"/>
  <c r="EO49" i="11"/>
  <c r="EL49" i="11"/>
  <c r="EI49" i="11"/>
  <c r="EC49" i="11"/>
  <c r="DZ49" i="11"/>
  <c r="DW49" i="11"/>
  <c r="DT49" i="11"/>
  <c r="DN49" i="11"/>
  <c r="DK49" i="11"/>
  <c r="DH49" i="11"/>
  <c r="DE49" i="11"/>
  <c r="CY49" i="11"/>
  <c r="CV49" i="11"/>
  <c r="CS49" i="11"/>
  <c r="CP49" i="11"/>
  <c r="CJ49" i="11"/>
  <c r="CG49" i="11"/>
  <c r="CD49" i="11"/>
  <c r="CA49" i="11"/>
  <c r="BU49" i="11"/>
  <c r="BR49" i="11"/>
  <c r="BO49" i="11"/>
  <c r="BL49" i="11"/>
  <c r="BF49" i="11"/>
  <c r="BC49" i="11"/>
  <c r="AZ49" i="11"/>
  <c r="AW49" i="11"/>
  <c r="AQ49" i="11"/>
  <c r="AN49" i="11"/>
  <c r="AK49" i="11"/>
  <c r="AH49" i="11"/>
  <c r="AB49" i="11"/>
  <c r="Y49" i="11"/>
  <c r="V49" i="11"/>
  <c r="S49" i="11"/>
  <c r="M49" i="11"/>
  <c r="J49" i="11"/>
  <c r="G49" i="11"/>
  <c r="D49" i="11"/>
  <c r="FG48" i="11"/>
  <c r="FD48" i="11"/>
  <c r="FA48" i="11"/>
  <c r="EX48" i="11"/>
  <c r="ER48" i="11"/>
  <c r="EO48" i="11"/>
  <c r="EL48" i="11"/>
  <c r="EI48" i="11"/>
  <c r="EC48" i="11"/>
  <c r="DZ48" i="11"/>
  <c r="DW48" i="11"/>
  <c r="DT48" i="11"/>
  <c r="DN48" i="11"/>
  <c r="DK48" i="11"/>
  <c r="DH48" i="11"/>
  <c r="DE48" i="11"/>
  <c r="CY48" i="11"/>
  <c r="CV48" i="11"/>
  <c r="CS48" i="11"/>
  <c r="CP48" i="11"/>
  <c r="CJ48" i="11"/>
  <c r="CG48" i="11"/>
  <c r="CD48" i="11"/>
  <c r="CA48" i="11"/>
  <c r="BU48" i="11"/>
  <c r="BR48" i="11"/>
  <c r="BO48" i="11"/>
  <c r="BL48" i="11"/>
  <c r="BF48" i="11"/>
  <c r="BC48" i="11"/>
  <c r="AZ48" i="11"/>
  <c r="AW48" i="11"/>
  <c r="AQ48" i="11"/>
  <c r="AN48" i="11"/>
  <c r="AK48" i="11"/>
  <c r="AH48" i="11"/>
  <c r="AB48" i="11"/>
  <c r="Y48" i="11"/>
  <c r="V48" i="11"/>
  <c r="S48" i="11"/>
  <c r="M48" i="11"/>
  <c r="J48" i="11"/>
  <c r="G48" i="11"/>
  <c r="D48" i="11"/>
  <c r="FG47" i="11"/>
  <c r="FD47" i="11"/>
  <c r="FA47" i="11"/>
  <c r="EX47" i="11"/>
  <c r="ER47" i="11"/>
  <c r="EO47" i="11"/>
  <c r="EL47" i="11"/>
  <c r="EI47" i="11"/>
  <c r="EC47" i="11"/>
  <c r="DZ47" i="11"/>
  <c r="DW47" i="11"/>
  <c r="DT47" i="11"/>
  <c r="DN47" i="11"/>
  <c r="DK47" i="11"/>
  <c r="DH47" i="11"/>
  <c r="DE47" i="11"/>
  <c r="CY47" i="11"/>
  <c r="CV47" i="11"/>
  <c r="CS47" i="11"/>
  <c r="CP47" i="11"/>
  <c r="CJ47" i="11"/>
  <c r="CG47" i="11"/>
  <c r="CD47" i="11"/>
  <c r="CA47" i="11"/>
  <c r="BU47" i="11"/>
  <c r="BR47" i="11"/>
  <c r="BO47" i="11"/>
  <c r="BL47" i="11"/>
  <c r="BF47" i="11"/>
  <c r="BC47" i="11"/>
  <c r="AZ47" i="11"/>
  <c r="AW47" i="11"/>
  <c r="AQ47" i="11"/>
  <c r="AN47" i="11"/>
  <c r="AK47" i="11"/>
  <c r="AH47" i="11"/>
  <c r="AB47" i="11"/>
  <c r="Y47" i="11"/>
  <c r="V47" i="11"/>
  <c r="S47" i="11"/>
  <c r="M47" i="11"/>
  <c r="J47" i="11"/>
  <c r="G47" i="11"/>
  <c r="D47" i="11"/>
  <c r="FG46" i="11"/>
  <c r="FD46" i="11"/>
  <c r="FA46" i="11"/>
  <c r="EX46" i="11"/>
  <c r="ER46" i="11"/>
  <c r="EO46" i="11"/>
  <c r="EL46" i="11"/>
  <c r="EI46" i="11"/>
  <c r="EC46" i="11"/>
  <c r="DZ46" i="11"/>
  <c r="DW46" i="11"/>
  <c r="DT46" i="11"/>
  <c r="DN46" i="11"/>
  <c r="DK46" i="11"/>
  <c r="DH46" i="11"/>
  <c r="DE46" i="11"/>
  <c r="CY46" i="11"/>
  <c r="CV46" i="11"/>
  <c r="CS46" i="11"/>
  <c r="CP46" i="11"/>
  <c r="CJ46" i="11"/>
  <c r="CG46" i="11"/>
  <c r="CD46" i="11"/>
  <c r="CA46" i="11"/>
  <c r="BU46" i="11"/>
  <c r="BR46" i="11"/>
  <c r="BO46" i="11"/>
  <c r="BL46" i="11"/>
  <c r="BF46" i="11"/>
  <c r="BC46" i="11"/>
  <c r="AZ46" i="11"/>
  <c r="AW46" i="11"/>
  <c r="AQ46" i="11"/>
  <c r="AN46" i="11"/>
  <c r="AK46" i="11"/>
  <c r="AH46" i="11"/>
  <c r="AB46" i="11"/>
  <c r="Y46" i="11"/>
  <c r="V46" i="11"/>
  <c r="S46" i="11"/>
  <c r="M46" i="11"/>
  <c r="J46" i="11"/>
  <c r="G46" i="11"/>
  <c r="D46" i="11"/>
  <c r="FG45" i="11"/>
  <c r="FD45" i="11"/>
  <c r="FA45" i="11"/>
  <c r="EX45" i="11"/>
  <c r="ER45" i="11"/>
  <c r="EO45" i="11"/>
  <c r="EL45" i="11"/>
  <c r="EI45" i="11"/>
  <c r="EC45" i="11"/>
  <c r="DZ45" i="11"/>
  <c r="DW45" i="11"/>
  <c r="DT45" i="11"/>
  <c r="DN45" i="11"/>
  <c r="DK45" i="11"/>
  <c r="DH45" i="11"/>
  <c r="DE45" i="11"/>
  <c r="CY45" i="11"/>
  <c r="CV45" i="11"/>
  <c r="CS45" i="11"/>
  <c r="CP45" i="11"/>
  <c r="CJ45" i="11"/>
  <c r="CG45" i="11"/>
  <c r="CD45" i="11"/>
  <c r="CA45" i="11"/>
  <c r="BU45" i="11"/>
  <c r="BR45" i="11"/>
  <c r="BO45" i="11"/>
  <c r="BL45" i="11"/>
  <c r="BF45" i="11"/>
  <c r="BC45" i="11"/>
  <c r="AZ45" i="11"/>
  <c r="AW45" i="11"/>
  <c r="AQ45" i="11"/>
  <c r="AN45" i="11"/>
  <c r="AK45" i="11"/>
  <c r="AH45" i="11"/>
  <c r="AB45" i="11"/>
  <c r="Y45" i="11"/>
  <c r="V45" i="11"/>
  <c r="S45" i="11"/>
  <c r="M45" i="11"/>
  <c r="J45" i="11"/>
  <c r="G45" i="11"/>
  <c r="D45" i="11"/>
  <c r="FG44" i="11"/>
  <c r="FD44" i="11"/>
  <c r="FA44" i="11"/>
  <c r="EX44" i="11"/>
  <c r="ER44" i="11"/>
  <c r="EO44" i="11"/>
  <c r="EL44" i="11"/>
  <c r="EI44" i="11"/>
  <c r="EC44" i="11"/>
  <c r="DZ44" i="11"/>
  <c r="DW44" i="11"/>
  <c r="DT44" i="11"/>
  <c r="DN44" i="11"/>
  <c r="DK44" i="11"/>
  <c r="DH44" i="11"/>
  <c r="DE44" i="11"/>
  <c r="CY44" i="11"/>
  <c r="CV44" i="11"/>
  <c r="CS44" i="11"/>
  <c r="CP44" i="11"/>
  <c r="CJ44" i="11"/>
  <c r="CG44" i="11"/>
  <c r="CD44" i="11"/>
  <c r="CA44" i="11"/>
  <c r="BU44" i="11"/>
  <c r="BR44" i="11"/>
  <c r="BO44" i="11"/>
  <c r="BL44" i="11"/>
  <c r="BF44" i="11"/>
  <c r="BC44" i="11"/>
  <c r="AZ44" i="11"/>
  <c r="AW44" i="11"/>
  <c r="AQ44" i="11"/>
  <c r="AN44" i="11"/>
  <c r="AK44" i="11"/>
  <c r="AH44" i="11"/>
  <c r="AB44" i="11"/>
  <c r="Y44" i="11"/>
  <c r="V44" i="11"/>
  <c r="S44" i="11"/>
  <c r="M44" i="11"/>
  <c r="J44" i="11"/>
  <c r="G44" i="11"/>
  <c r="D44" i="11"/>
  <c r="FG43" i="11"/>
  <c r="FD43" i="11"/>
  <c r="FA43" i="11"/>
  <c r="EX43" i="11"/>
  <c r="ER43" i="11"/>
  <c r="EO43" i="11"/>
  <c r="EL43" i="11"/>
  <c r="EI43" i="11"/>
  <c r="EC43" i="11"/>
  <c r="DZ43" i="11"/>
  <c r="DW43" i="11"/>
  <c r="DT43" i="11"/>
  <c r="DN43" i="11"/>
  <c r="DK43" i="11"/>
  <c r="DH43" i="11"/>
  <c r="DE43" i="11"/>
  <c r="CY43" i="11"/>
  <c r="CV43" i="11"/>
  <c r="CS43" i="11"/>
  <c r="CP43" i="11"/>
  <c r="CJ43" i="11"/>
  <c r="CG43" i="11"/>
  <c r="CD43" i="11"/>
  <c r="CA43" i="11"/>
  <c r="BU43" i="11"/>
  <c r="BR43" i="11"/>
  <c r="BO43" i="11"/>
  <c r="BL43" i="11"/>
  <c r="BF43" i="11"/>
  <c r="BC43" i="11"/>
  <c r="AZ43" i="11"/>
  <c r="AW43" i="11"/>
  <c r="AQ43" i="11"/>
  <c r="AN43" i="11"/>
  <c r="AK43" i="11"/>
  <c r="AH43" i="11"/>
  <c r="AB43" i="11"/>
  <c r="Y43" i="11"/>
  <c r="V43" i="11"/>
  <c r="S43" i="11"/>
  <c r="M43" i="11"/>
  <c r="J43" i="11"/>
  <c r="G43" i="11"/>
  <c r="D43" i="11"/>
  <c r="FG42" i="11"/>
  <c r="FD42" i="11"/>
  <c r="FA42" i="11"/>
  <c r="EX42" i="11"/>
  <c r="ER42" i="11"/>
  <c r="EO42" i="11"/>
  <c r="EL42" i="11"/>
  <c r="EI42" i="11"/>
  <c r="EC42" i="11"/>
  <c r="DZ42" i="11"/>
  <c r="DW42" i="11"/>
  <c r="DT42" i="11"/>
  <c r="DN42" i="11"/>
  <c r="DK42" i="11"/>
  <c r="DH42" i="11"/>
  <c r="DE42" i="11"/>
  <c r="CY42" i="11"/>
  <c r="CV42" i="11"/>
  <c r="CS42" i="11"/>
  <c r="CP42" i="11"/>
  <c r="CJ42" i="11"/>
  <c r="CG42" i="11"/>
  <c r="CD42" i="11"/>
  <c r="CA42" i="11"/>
  <c r="BU42" i="11"/>
  <c r="BR42" i="11"/>
  <c r="BO42" i="11"/>
  <c r="BL42" i="11"/>
  <c r="BF42" i="11"/>
  <c r="BC42" i="11"/>
  <c r="AZ42" i="11"/>
  <c r="AW42" i="11"/>
  <c r="AQ42" i="11"/>
  <c r="AN42" i="11"/>
  <c r="AK42" i="11"/>
  <c r="AH42" i="11"/>
  <c r="AB42" i="11"/>
  <c r="Y42" i="11"/>
  <c r="V42" i="11"/>
  <c r="S42" i="11"/>
  <c r="M42" i="11"/>
  <c r="J42" i="11"/>
  <c r="G42" i="11"/>
  <c r="D42" i="11"/>
  <c r="FG41" i="11"/>
  <c r="FD41" i="11"/>
  <c r="FA41" i="11"/>
  <c r="EX41" i="11"/>
  <c r="ER41" i="11"/>
  <c r="EO41" i="11"/>
  <c r="EL41" i="11"/>
  <c r="EI41" i="11"/>
  <c r="EC41" i="11"/>
  <c r="DZ41" i="11"/>
  <c r="DW41" i="11"/>
  <c r="DT41" i="11"/>
  <c r="DN41" i="11"/>
  <c r="DK41" i="11"/>
  <c r="DH41" i="11"/>
  <c r="DE41" i="11"/>
  <c r="CY41" i="11"/>
  <c r="CV41" i="11"/>
  <c r="CS41" i="11"/>
  <c r="CP41" i="11"/>
  <c r="CJ41" i="11"/>
  <c r="CG41" i="11"/>
  <c r="CD41" i="11"/>
  <c r="CA41" i="11"/>
  <c r="BU41" i="11"/>
  <c r="BR41" i="11"/>
  <c r="BO41" i="11"/>
  <c r="BL41" i="11"/>
  <c r="BF41" i="11"/>
  <c r="BC41" i="11"/>
  <c r="AZ41" i="11"/>
  <c r="AW41" i="11"/>
  <c r="AQ41" i="11"/>
  <c r="AN41" i="11"/>
  <c r="AK41" i="11"/>
  <c r="AH41" i="11"/>
  <c r="AB41" i="11"/>
  <c r="Y41" i="11"/>
  <c r="V41" i="11"/>
  <c r="S41" i="11"/>
  <c r="M41" i="11"/>
  <c r="J41" i="11"/>
  <c r="G41" i="11"/>
  <c r="D41" i="11"/>
  <c r="FG40" i="11"/>
  <c r="FD40" i="11"/>
  <c r="FA40" i="11"/>
  <c r="EX40" i="11"/>
  <c r="ER40" i="11"/>
  <c r="EO40" i="11"/>
  <c r="EL40" i="11"/>
  <c r="EI40" i="11"/>
  <c r="EC40" i="11"/>
  <c r="DZ40" i="11"/>
  <c r="DW40" i="11"/>
  <c r="DT40" i="11"/>
  <c r="DN40" i="11"/>
  <c r="DK40" i="11"/>
  <c r="DH40" i="11"/>
  <c r="DE40" i="11"/>
  <c r="CY40" i="11"/>
  <c r="CV40" i="11"/>
  <c r="CS40" i="11"/>
  <c r="CP40" i="11"/>
  <c r="CJ40" i="11"/>
  <c r="CG40" i="11"/>
  <c r="CD40" i="11"/>
  <c r="CA40" i="11"/>
  <c r="BU40" i="11"/>
  <c r="BR40" i="11"/>
  <c r="BO40" i="11"/>
  <c r="BL40" i="11"/>
  <c r="BF40" i="11"/>
  <c r="BC40" i="11"/>
  <c r="AZ40" i="11"/>
  <c r="AW40" i="11"/>
  <c r="AQ40" i="11"/>
  <c r="AN40" i="11"/>
  <c r="AK40" i="11"/>
  <c r="AH40" i="11"/>
  <c r="AB40" i="11"/>
  <c r="Y40" i="11"/>
  <c r="V40" i="11"/>
  <c r="S40" i="11"/>
  <c r="M40" i="11"/>
  <c r="J40" i="11"/>
  <c r="G40" i="11"/>
  <c r="D40" i="11"/>
  <c r="FG39" i="11"/>
  <c r="FD39" i="11"/>
  <c r="FA39" i="11"/>
  <c r="EX39" i="11"/>
  <c r="ER39" i="11"/>
  <c r="EO39" i="11"/>
  <c r="EL39" i="11"/>
  <c r="EI39" i="11"/>
  <c r="EC39" i="11"/>
  <c r="DZ39" i="11"/>
  <c r="DW39" i="11"/>
  <c r="DT39" i="11"/>
  <c r="DN39" i="11"/>
  <c r="DK39" i="11"/>
  <c r="DH39" i="11"/>
  <c r="DE39" i="11"/>
  <c r="CY39" i="11"/>
  <c r="CV39" i="11"/>
  <c r="CS39" i="11"/>
  <c r="CP39" i="11"/>
  <c r="CJ39" i="11"/>
  <c r="CG39" i="11"/>
  <c r="CD39" i="11"/>
  <c r="CA39" i="11"/>
  <c r="BU39" i="11"/>
  <c r="BR39" i="11"/>
  <c r="BO39" i="11"/>
  <c r="BL39" i="11"/>
  <c r="BF39" i="11"/>
  <c r="BC39" i="11"/>
  <c r="AZ39" i="11"/>
  <c r="AW39" i="11"/>
  <c r="AQ39" i="11"/>
  <c r="AN39" i="11"/>
  <c r="AK39" i="11"/>
  <c r="AH39" i="11"/>
  <c r="AB39" i="11"/>
  <c r="Y39" i="11"/>
  <c r="V39" i="11"/>
  <c r="S39" i="11"/>
  <c r="M39" i="11"/>
  <c r="J39" i="11"/>
  <c r="G39" i="11"/>
  <c r="D39" i="11"/>
  <c r="FG38" i="11"/>
  <c r="FD38" i="11"/>
  <c r="FA38" i="11"/>
  <c r="EX38" i="11"/>
  <c r="ER38" i="11"/>
  <c r="EO38" i="11"/>
  <c r="EL38" i="11"/>
  <c r="EI38" i="11"/>
  <c r="EC38" i="11"/>
  <c r="DZ38" i="11"/>
  <c r="DW38" i="11"/>
  <c r="DT38" i="11"/>
  <c r="DN38" i="11"/>
  <c r="DK38" i="11"/>
  <c r="DH38" i="11"/>
  <c r="DE38" i="11"/>
  <c r="CY38" i="11"/>
  <c r="CV38" i="11"/>
  <c r="CS38" i="11"/>
  <c r="CP38" i="11"/>
  <c r="CJ38" i="11"/>
  <c r="CG38" i="11"/>
  <c r="CD38" i="11"/>
  <c r="CA38" i="11"/>
  <c r="BU38" i="11"/>
  <c r="BR38" i="11"/>
  <c r="BO38" i="11"/>
  <c r="BL38" i="11"/>
  <c r="BF38" i="11"/>
  <c r="BC38" i="11"/>
  <c r="AZ38" i="11"/>
  <c r="AW38" i="11"/>
  <c r="AQ38" i="11"/>
  <c r="AN38" i="11"/>
  <c r="AK38" i="11"/>
  <c r="AH38" i="11"/>
  <c r="AB38" i="11"/>
  <c r="Y38" i="11"/>
  <c r="V38" i="11"/>
  <c r="S38" i="11"/>
  <c r="M38" i="11"/>
  <c r="J38" i="11"/>
  <c r="G38" i="11"/>
  <c r="D38" i="11"/>
  <c r="FG37" i="11"/>
  <c r="FD37" i="11"/>
  <c r="FA37" i="11"/>
  <c r="EX37" i="11"/>
  <c r="ER37" i="11"/>
  <c r="EO37" i="11"/>
  <c r="EL37" i="11"/>
  <c r="EI37" i="11"/>
  <c r="EC37" i="11"/>
  <c r="EC62" i="11" s="1"/>
  <c r="DZ37" i="11"/>
  <c r="DZ62" i="11" s="1"/>
  <c r="DW37" i="11"/>
  <c r="DT37" i="11"/>
  <c r="DN37" i="11"/>
  <c r="DK37" i="11"/>
  <c r="DH37" i="11"/>
  <c r="DE37" i="11"/>
  <c r="CY37" i="11"/>
  <c r="CV37" i="11"/>
  <c r="CS37" i="11"/>
  <c r="CP37" i="11"/>
  <c r="CP62" i="11" s="1"/>
  <c r="CJ37" i="11"/>
  <c r="CJ62" i="11" s="1"/>
  <c r="CG37" i="11"/>
  <c r="CG62" i="11" s="1"/>
  <c r="CD37" i="11"/>
  <c r="CA37" i="11"/>
  <c r="BU37" i="11"/>
  <c r="BR37" i="11"/>
  <c r="BO37" i="11"/>
  <c r="BL37" i="11"/>
  <c r="BF37" i="11"/>
  <c r="BC37" i="11"/>
  <c r="AZ37" i="11"/>
  <c r="AW37" i="11"/>
  <c r="AW62" i="11" s="1"/>
  <c r="AQ37" i="11"/>
  <c r="AQ62" i="11" s="1"/>
  <c r="AN37" i="11"/>
  <c r="AN62" i="11" s="1"/>
  <c r="AK37" i="11"/>
  <c r="AH37" i="11"/>
  <c r="AB37" i="11"/>
  <c r="Y37" i="11"/>
  <c r="V37" i="11"/>
  <c r="S37" i="11"/>
  <c r="M37" i="11"/>
  <c r="J37" i="11"/>
  <c r="G37" i="11"/>
  <c r="D37" i="11"/>
  <c r="D62" i="11" s="1"/>
  <c r="FG33" i="11"/>
  <c r="FD33" i="11"/>
  <c r="FA33" i="11"/>
  <c r="EX33" i="11"/>
  <c r="ER33" i="11"/>
  <c r="EO33" i="11"/>
  <c r="EL33" i="11"/>
  <c r="EI33" i="11"/>
  <c r="EC33" i="11"/>
  <c r="DZ33" i="11"/>
  <c r="DW33" i="11"/>
  <c r="DT33" i="11"/>
  <c r="DN33" i="11"/>
  <c r="DK33" i="11"/>
  <c r="DH33" i="11"/>
  <c r="DE33" i="11"/>
  <c r="CY33" i="11"/>
  <c r="CV33" i="11"/>
  <c r="CS33" i="11"/>
  <c r="CP33" i="11"/>
  <c r="CJ33" i="11"/>
  <c r="CG33" i="11"/>
  <c r="CD33" i="11"/>
  <c r="CA33" i="11"/>
  <c r="BU33" i="11"/>
  <c r="BR33" i="11"/>
  <c r="BO33" i="11"/>
  <c r="BL33" i="11"/>
  <c r="BF33" i="11"/>
  <c r="BC33" i="11"/>
  <c r="AZ33" i="11"/>
  <c r="AW33" i="11"/>
  <c r="AQ33" i="11"/>
  <c r="AN33" i="11"/>
  <c r="AK33" i="11"/>
  <c r="AH33" i="11"/>
  <c r="AB33" i="11"/>
  <c r="Y33" i="11"/>
  <c r="V33" i="11"/>
  <c r="S33" i="11"/>
  <c r="M33" i="11"/>
  <c r="J33" i="11"/>
  <c r="G33" i="11"/>
  <c r="D33" i="11"/>
  <c r="C21" i="10"/>
  <c r="B21" i="10"/>
  <c r="C9" i="10"/>
  <c r="B9" i="10"/>
  <c r="NU100" i="10"/>
  <c r="NR100" i="10"/>
  <c r="NO100" i="10"/>
  <c r="NL100" i="10"/>
  <c r="NF100" i="10"/>
  <c r="NC100" i="10"/>
  <c r="MZ100" i="10"/>
  <c r="MW100" i="10"/>
  <c r="MQ100" i="10"/>
  <c r="MN100" i="10"/>
  <c r="MK100" i="10"/>
  <c r="MH100" i="10"/>
  <c r="MB100" i="10"/>
  <c r="LY100" i="10"/>
  <c r="LV100" i="10"/>
  <c r="LS100" i="10"/>
  <c r="LM100" i="10"/>
  <c r="LJ100" i="10"/>
  <c r="LG100" i="10"/>
  <c r="LD100" i="10"/>
  <c r="KX100" i="10"/>
  <c r="KU100" i="10"/>
  <c r="KR100" i="10"/>
  <c r="KO100" i="10"/>
  <c r="KI100" i="10"/>
  <c r="KF100" i="10"/>
  <c r="KC100" i="10"/>
  <c r="JZ100" i="10"/>
  <c r="JT100" i="10"/>
  <c r="JQ100" i="10"/>
  <c r="JN100" i="10"/>
  <c r="JK100" i="10"/>
  <c r="GQ100" i="10"/>
  <c r="GN100" i="10"/>
  <c r="GK100" i="10"/>
  <c r="GH100" i="10"/>
  <c r="GB100" i="10"/>
  <c r="FY100" i="10"/>
  <c r="FV100" i="10"/>
  <c r="FS100" i="10"/>
  <c r="FM100" i="10"/>
  <c r="FJ100" i="10"/>
  <c r="FG100" i="10"/>
  <c r="FD100" i="10"/>
  <c r="EX100" i="10"/>
  <c r="EU100" i="10"/>
  <c r="ER100" i="10"/>
  <c r="EO100" i="10"/>
  <c r="EI100" i="10"/>
  <c r="EF100" i="10"/>
  <c r="EC100" i="10"/>
  <c r="DZ100" i="10"/>
  <c r="DT100" i="10"/>
  <c r="DQ100" i="10"/>
  <c r="DN100" i="10"/>
  <c r="DK100" i="10"/>
  <c r="DE100" i="10"/>
  <c r="DB100" i="10"/>
  <c r="CY100" i="10"/>
  <c r="CV100" i="10"/>
  <c r="CP100" i="10"/>
  <c r="CM100" i="10"/>
  <c r="CJ100" i="10"/>
  <c r="CG100" i="10"/>
  <c r="NU99" i="10"/>
  <c r="NR99" i="10"/>
  <c r="NO99" i="10"/>
  <c r="NL99" i="10"/>
  <c r="NF99" i="10"/>
  <c r="NC99" i="10"/>
  <c r="MZ99" i="10"/>
  <c r="MW99" i="10"/>
  <c r="MQ99" i="10"/>
  <c r="MN99" i="10"/>
  <c r="MK99" i="10"/>
  <c r="MH99" i="10"/>
  <c r="MB99" i="10"/>
  <c r="LY99" i="10"/>
  <c r="LV99" i="10"/>
  <c r="LS99" i="10"/>
  <c r="LM99" i="10"/>
  <c r="LJ99" i="10"/>
  <c r="LG99" i="10"/>
  <c r="LD99" i="10"/>
  <c r="KX99" i="10"/>
  <c r="KU99" i="10"/>
  <c r="KR99" i="10"/>
  <c r="KO99" i="10"/>
  <c r="KI99" i="10"/>
  <c r="KF99" i="10"/>
  <c r="KC99" i="10"/>
  <c r="JZ99" i="10"/>
  <c r="JT99" i="10"/>
  <c r="JQ99" i="10"/>
  <c r="JN99" i="10"/>
  <c r="JK99" i="10"/>
  <c r="GQ99" i="10"/>
  <c r="GN99" i="10"/>
  <c r="GK99" i="10"/>
  <c r="GH99" i="10"/>
  <c r="GB99" i="10"/>
  <c r="FY99" i="10"/>
  <c r="FV99" i="10"/>
  <c r="FS99" i="10"/>
  <c r="FM99" i="10"/>
  <c r="FJ99" i="10"/>
  <c r="FG99" i="10"/>
  <c r="FD99" i="10"/>
  <c r="EX99" i="10"/>
  <c r="EU99" i="10"/>
  <c r="ER99" i="10"/>
  <c r="EO99" i="10"/>
  <c r="EI99" i="10"/>
  <c r="EF99" i="10"/>
  <c r="EC99" i="10"/>
  <c r="DZ99" i="10"/>
  <c r="DT99" i="10"/>
  <c r="DQ99" i="10"/>
  <c r="DN99" i="10"/>
  <c r="DK99" i="10"/>
  <c r="DE99" i="10"/>
  <c r="DB99" i="10"/>
  <c r="CY99" i="10"/>
  <c r="CV99" i="10"/>
  <c r="CP99" i="10"/>
  <c r="CM99" i="10"/>
  <c r="CJ99" i="10"/>
  <c r="CG99" i="10"/>
  <c r="NU98" i="10"/>
  <c r="NR98" i="10"/>
  <c r="NO98" i="10"/>
  <c r="NL98" i="10"/>
  <c r="NF98" i="10"/>
  <c r="NC98" i="10"/>
  <c r="MZ98" i="10"/>
  <c r="MW98" i="10"/>
  <c r="MQ98" i="10"/>
  <c r="MN98" i="10"/>
  <c r="MK98" i="10"/>
  <c r="MH98" i="10"/>
  <c r="MB98" i="10"/>
  <c r="LY98" i="10"/>
  <c r="LV98" i="10"/>
  <c r="LS98" i="10"/>
  <c r="LM98" i="10"/>
  <c r="LJ98" i="10"/>
  <c r="LG98" i="10"/>
  <c r="LD98" i="10"/>
  <c r="KX98" i="10"/>
  <c r="KU98" i="10"/>
  <c r="KR98" i="10"/>
  <c r="KO98" i="10"/>
  <c r="KI98" i="10"/>
  <c r="KF98" i="10"/>
  <c r="KC98" i="10"/>
  <c r="JZ98" i="10"/>
  <c r="JT98" i="10"/>
  <c r="JQ98" i="10"/>
  <c r="JN98" i="10"/>
  <c r="JK98" i="10"/>
  <c r="GQ98" i="10"/>
  <c r="GN98" i="10"/>
  <c r="GK98" i="10"/>
  <c r="GH98" i="10"/>
  <c r="GB98" i="10"/>
  <c r="FY98" i="10"/>
  <c r="FV98" i="10"/>
  <c r="FS98" i="10"/>
  <c r="FM98" i="10"/>
  <c r="FJ98" i="10"/>
  <c r="FG98" i="10"/>
  <c r="FD98" i="10"/>
  <c r="EX98" i="10"/>
  <c r="EU98" i="10"/>
  <c r="ER98" i="10"/>
  <c r="EO98" i="10"/>
  <c r="EI98" i="10"/>
  <c r="EF98" i="10"/>
  <c r="EC98" i="10"/>
  <c r="DZ98" i="10"/>
  <c r="DT98" i="10"/>
  <c r="DQ98" i="10"/>
  <c r="DN98" i="10"/>
  <c r="DK98" i="10"/>
  <c r="DE98" i="10"/>
  <c r="DB98" i="10"/>
  <c r="CY98" i="10"/>
  <c r="CV98" i="10"/>
  <c r="CP98" i="10"/>
  <c r="CM98" i="10"/>
  <c r="CJ98" i="10"/>
  <c r="CG98" i="10"/>
  <c r="NU97" i="10"/>
  <c r="NR97" i="10"/>
  <c r="NO97" i="10"/>
  <c r="NL97" i="10"/>
  <c r="NF97" i="10"/>
  <c r="NC97" i="10"/>
  <c r="MZ97" i="10"/>
  <c r="MW97" i="10"/>
  <c r="MQ97" i="10"/>
  <c r="MN97" i="10"/>
  <c r="MK97" i="10"/>
  <c r="MH97" i="10"/>
  <c r="MB97" i="10"/>
  <c r="LY97" i="10"/>
  <c r="LV97" i="10"/>
  <c r="LS97" i="10"/>
  <c r="LM97" i="10"/>
  <c r="LJ97" i="10"/>
  <c r="LG97" i="10"/>
  <c r="LD97" i="10"/>
  <c r="KX97" i="10"/>
  <c r="KU97" i="10"/>
  <c r="KR97" i="10"/>
  <c r="KO97" i="10"/>
  <c r="KI97" i="10"/>
  <c r="KF97" i="10"/>
  <c r="KC97" i="10"/>
  <c r="JZ97" i="10"/>
  <c r="JT97" i="10"/>
  <c r="JQ97" i="10"/>
  <c r="JN97" i="10"/>
  <c r="JK97" i="10"/>
  <c r="GQ97" i="10"/>
  <c r="GN97" i="10"/>
  <c r="GK97" i="10"/>
  <c r="GH97" i="10"/>
  <c r="GB97" i="10"/>
  <c r="FY97" i="10"/>
  <c r="FV97" i="10"/>
  <c r="FS97" i="10"/>
  <c r="FM97" i="10"/>
  <c r="FJ97" i="10"/>
  <c r="FG97" i="10"/>
  <c r="FD97" i="10"/>
  <c r="EX97" i="10"/>
  <c r="EU97" i="10"/>
  <c r="ER97" i="10"/>
  <c r="EO97" i="10"/>
  <c r="EI97" i="10"/>
  <c r="EF97" i="10"/>
  <c r="EC97" i="10"/>
  <c r="DZ97" i="10"/>
  <c r="DT97" i="10"/>
  <c r="DQ97" i="10"/>
  <c r="DN97" i="10"/>
  <c r="DK97" i="10"/>
  <c r="DE97" i="10"/>
  <c r="DB97" i="10"/>
  <c r="CY97" i="10"/>
  <c r="CV97" i="10"/>
  <c r="CP97" i="10"/>
  <c r="CM97" i="10"/>
  <c r="CJ97" i="10"/>
  <c r="CG97" i="10"/>
  <c r="NU96" i="10"/>
  <c r="NR96" i="10"/>
  <c r="NO96" i="10"/>
  <c r="NL96" i="10"/>
  <c r="NF96" i="10"/>
  <c r="NC96" i="10"/>
  <c r="MZ96" i="10"/>
  <c r="MW96" i="10"/>
  <c r="MQ96" i="10"/>
  <c r="MN96" i="10"/>
  <c r="MK96" i="10"/>
  <c r="MH96" i="10"/>
  <c r="MB96" i="10"/>
  <c r="LY96" i="10"/>
  <c r="LV96" i="10"/>
  <c r="LS96" i="10"/>
  <c r="LM96" i="10"/>
  <c r="LJ96" i="10"/>
  <c r="LG96" i="10"/>
  <c r="LD96" i="10"/>
  <c r="KX96" i="10"/>
  <c r="KU96" i="10"/>
  <c r="KR96" i="10"/>
  <c r="KO96" i="10"/>
  <c r="KI96" i="10"/>
  <c r="KF96" i="10"/>
  <c r="KC96" i="10"/>
  <c r="JZ96" i="10"/>
  <c r="JT96" i="10"/>
  <c r="JQ96" i="10"/>
  <c r="JN96" i="10"/>
  <c r="JK96" i="10"/>
  <c r="GQ96" i="10"/>
  <c r="GN96" i="10"/>
  <c r="GK96" i="10"/>
  <c r="GH96" i="10"/>
  <c r="GB96" i="10"/>
  <c r="FY96" i="10"/>
  <c r="FV96" i="10"/>
  <c r="FS96" i="10"/>
  <c r="FM96" i="10"/>
  <c r="FJ96" i="10"/>
  <c r="FG96" i="10"/>
  <c r="FD96" i="10"/>
  <c r="EX96" i="10"/>
  <c r="EU96" i="10"/>
  <c r="ER96" i="10"/>
  <c r="EO96" i="10"/>
  <c r="EI96" i="10"/>
  <c r="EF96" i="10"/>
  <c r="EC96" i="10"/>
  <c r="DZ96" i="10"/>
  <c r="DT96" i="10"/>
  <c r="DQ96" i="10"/>
  <c r="DN96" i="10"/>
  <c r="DK96" i="10"/>
  <c r="DE96" i="10"/>
  <c r="DB96" i="10"/>
  <c r="CY96" i="10"/>
  <c r="CV96" i="10"/>
  <c r="CP96" i="10"/>
  <c r="CM96" i="10"/>
  <c r="CJ96" i="10"/>
  <c r="CG96" i="10"/>
  <c r="NU95" i="10"/>
  <c r="NR95" i="10"/>
  <c r="NO95" i="10"/>
  <c r="NL95" i="10"/>
  <c r="NF95" i="10"/>
  <c r="NC95" i="10"/>
  <c r="MZ95" i="10"/>
  <c r="MW95" i="10"/>
  <c r="MQ95" i="10"/>
  <c r="MN95" i="10"/>
  <c r="MK95" i="10"/>
  <c r="MH95" i="10"/>
  <c r="MB95" i="10"/>
  <c r="LY95" i="10"/>
  <c r="LV95" i="10"/>
  <c r="LS95" i="10"/>
  <c r="LM95" i="10"/>
  <c r="LJ95" i="10"/>
  <c r="LG95" i="10"/>
  <c r="LD95" i="10"/>
  <c r="KX95" i="10"/>
  <c r="KU95" i="10"/>
  <c r="KR95" i="10"/>
  <c r="KO95" i="10"/>
  <c r="KI95" i="10"/>
  <c r="KF95" i="10"/>
  <c r="KC95" i="10"/>
  <c r="JZ95" i="10"/>
  <c r="JT95" i="10"/>
  <c r="JQ95" i="10"/>
  <c r="JN95" i="10"/>
  <c r="JK95" i="10"/>
  <c r="JE95" i="10"/>
  <c r="JB95" i="10"/>
  <c r="IY95" i="10"/>
  <c r="IV95" i="10"/>
  <c r="IS95" i="10"/>
  <c r="HI95" i="10"/>
  <c r="HF95" i="10"/>
  <c r="HC95" i="10"/>
  <c r="GZ95" i="10"/>
  <c r="GW95" i="10"/>
  <c r="GQ95" i="10"/>
  <c r="GN95" i="10"/>
  <c r="GK95" i="10"/>
  <c r="GH95" i="10"/>
  <c r="GB95" i="10"/>
  <c r="FY95" i="10"/>
  <c r="FV95" i="10"/>
  <c r="FS95" i="10"/>
  <c r="FM95" i="10"/>
  <c r="FJ95" i="10"/>
  <c r="FG95" i="10"/>
  <c r="FD95" i="10"/>
  <c r="EX95" i="10"/>
  <c r="EU95" i="10"/>
  <c r="ER95" i="10"/>
  <c r="EO95" i="10"/>
  <c r="EI95" i="10"/>
  <c r="EF95" i="10"/>
  <c r="EC95" i="10"/>
  <c r="DZ95" i="10"/>
  <c r="DT95" i="10"/>
  <c r="DQ95" i="10"/>
  <c r="DN95" i="10"/>
  <c r="DK95" i="10"/>
  <c r="DE95" i="10"/>
  <c r="DB95" i="10"/>
  <c r="CY95" i="10"/>
  <c r="CV95" i="10"/>
  <c r="CP95" i="10"/>
  <c r="CM95" i="10"/>
  <c r="CJ95" i="10"/>
  <c r="CG95" i="10"/>
  <c r="BL95" i="10"/>
  <c r="BI95" i="10"/>
  <c r="BF95" i="10"/>
  <c r="BC95" i="10"/>
  <c r="AZ95" i="10"/>
  <c r="NU94" i="10"/>
  <c r="NR94" i="10"/>
  <c r="NO94" i="10"/>
  <c r="NL94" i="10"/>
  <c r="NF94" i="10"/>
  <c r="NC94" i="10"/>
  <c r="MZ94" i="10"/>
  <c r="MW94" i="10"/>
  <c r="MQ94" i="10"/>
  <c r="MN94" i="10"/>
  <c r="MK94" i="10"/>
  <c r="MH94" i="10"/>
  <c r="MB94" i="10"/>
  <c r="LY94" i="10"/>
  <c r="LV94" i="10"/>
  <c r="LS94" i="10"/>
  <c r="LM94" i="10"/>
  <c r="LJ94" i="10"/>
  <c r="LG94" i="10"/>
  <c r="LD94" i="10"/>
  <c r="KX94" i="10"/>
  <c r="KU94" i="10"/>
  <c r="KR94" i="10"/>
  <c r="KO94" i="10"/>
  <c r="KI94" i="10"/>
  <c r="KF94" i="10"/>
  <c r="KC94" i="10"/>
  <c r="JZ94" i="10"/>
  <c r="JT94" i="10"/>
  <c r="JQ94" i="10"/>
  <c r="JN94" i="10"/>
  <c r="JK94" i="10"/>
  <c r="JE94" i="10"/>
  <c r="JB94" i="10"/>
  <c r="IY94" i="10"/>
  <c r="IV94" i="10"/>
  <c r="IS94" i="10"/>
  <c r="HI94" i="10"/>
  <c r="HF94" i="10"/>
  <c r="HC94" i="10"/>
  <c r="GZ94" i="10"/>
  <c r="GW94" i="10"/>
  <c r="GQ94" i="10"/>
  <c r="GN94" i="10"/>
  <c r="GK94" i="10"/>
  <c r="GH94" i="10"/>
  <c r="GB94" i="10"/>
  <c r="FY94" i="10"/>
  <c r="FV94" i="10"/>
  <c r="FS94" i="10"/>
  <c r="FM94" i="10"/>
  <c r="FJ94" i="10"/>
  <c r="FG94" i="10"/>
  <c r="FD94" i="10"/>
  <c r="EX94" i="10"/>
  <c r="EU94" i="10"/>
  <c r="ER94" i="10"/>
  <c r="EO94" i="10"/>
  <c r="EI94" i="10"/>
  <c r="EF94" i="10"/>
  <c r="EC94" i="10"/>
  <c r="DZ94" i="10"/>
  <c r="DT94" i="10"/>
  <c r="DQ94" i="10"/>
  <c r="DN94" i="10"/>
  <c r="DK94" i="10"/>
  <c r="DE94" i="10"/>
  <c r="DB94" i="10"/>
  <c r="CY94" i="10"/>
  <c r="CV94" i="10"/>
  <c r="CP94" i="10"/>
  <c r="CM94" i="10"/>
  <c r="CJ94" i="10"/>
  <c r="CG94" i="10"/>
  <c r="BL94" i="10"/>
  <c r="BI94" i="10"/>
  <c r="BF94" i="10"/>
  <c r="BC94" i="10"/>
  <c r="AZ94" i="10"/>
  <c r="P95" i="10"/>
  <c r="M95" i="10"/>
  <c r="J95" i="10"/>
  <c r="G95" i="10"/>
  <c r="D95" i="10"/>
  <c r="NU93" i="10"/>
  <c r="NR93" i="10"/>
  <c r="NO93" i="10"/>
  <c r="NL93" i="10"/>
  <c r="NF93" i="10"/>
  <c r="NC93" i="10"/>
  <c r="MZ93" i="10"/>
  <c r="MW93" i="10"/>
  <c r="MQ93" i="10"/>
  <c r="MN93" i="10"/>
  <c r="MK93" i="10"/>
  <c r="MH93" i="10"/>
  <c r="MB93" i="10"/>
  <c r="LY93" i="10"/>
  <c r="LV93" i="10"/>
  <c r="LS93" i="10"/>
  <c r="LM93" i="10"/>
  <c r="LJ93" i="10"/>
  <c r="LG93" i="10"/>
  <c r="LD93" i="10"/>
  <c r="KX93" i="10"/>
  <c r="KU93" i="10"/>
  <c r="KR93" i="10"/>
  <c r="KO93" i="10"/>
  <c r="KI93" i="10"/>
  <c r="KF93" i="10"/>
  <c r="KC93" i="10"/>
  <c r="JZ93" i="10"/>
  <c r="JT93" i="10"/>
  <c r="JQ93" i="10"/>
  <c r="JN93" i="10"/>
  <c r="JK93" i="10"/>
  <c r="JE93" i="10"/>
  <c r="JB93" i="10"/>
  <c r="IY93" i="10"/>
  <c r="IV93" i="10"/>
  <c r="IS93" i="10"/>
  <c r="HI93" i="10"/>
  <c r="HF93" i="10"/>
  <c r="HC93" i="10"/>
  <c r="GZ93" i="10"/>
  <c r="GW93" i="10"/>
  <c r="GQ93" i="10"/>
  <c r="GN93" i="10"/>
  <c r="GK93" i="10"/>
  <c r="GH93" i="10"/>
  <c r="GB93" i="10"/>
  <c r="FY93" i="10"/>
  <c r="FV93" i="10"/>
  <c r="FS93" i="10"/>
  <c r="FM93" i="10"/>
  <c r="FJ93" i="10"/>
  <c r="FG93" i="10"/>
  <c r="FD93" i="10"/>
  <c r="EX93" i="10"/>
  <c r="EU93" i="10"/>
  <c r="ER93" i="10"/>
  <c r="EO93" i="10"/>
  <c r="EI93" i="10"/>
  <c r="EF93" i="10"/>
  <c r="EC93" i="10"/>
  <c r="DZ93" i="10"/>
  <c r="DT93" i="10"/>
  <c r="DQ93" i="10"/>
  <c r="DN93" i="10"/>
  <c r="DK93" i="10"/>
  <c r="DE93" i="10"/>
  <c r="DB93" i="10"/>
  <c r="CY93" i="10"/>
  <c r="CV93" i="10"/>
  <c r="CP93" i="10"/>
  <c r="CM93" i="10"/>
  <c r="CJ93" i="10"/>
  <c r="CG93" i="10"/>
  <c r="BL93" i="10"/>
  <c r="BI93" i="10"/>
  <c r="BF93" i="10"/>
  <c r="BC93" i="10"/>
  <c r="AZ93" i="10"/>
  <c r="AK94" i="10"/>
  <c r="AE94" i="10"/>
  <c r="P94" i="10"/>
  <c r="M94" i="10"/>
  <c r="J94" i="10"/>
  <c r="G94" i="10"/>
  <c r="D94" i="10"/>
  <c r="NU92" i="10"/>
  <c r="NR92" i="10"/>
  <c r="NO92" i="10"/>
  <c r="NL92" i="10"/>
  <c r="NF92" i="10"/>
  <c r="NC92" i="10"/>
  <c r="MZ92" i="10"/>
  <c r="MW92" i="10"/>
  <c r="MQ92" i="10"/>
  <c r="MN92" i="10"/>
  <c r="MK92" i="10"/>
  <c r="MH92" i="10"/>
  <c r="MB92" i="10"/>
  <c r="LY92" i="10"/>
  <c r="LV92" i="10"/>
  <c r="LS92" i="10"/>
  <c r="LM92" i="10"/>
  <c r="LJ92" i="10"/>
  <c r="LG92" i="10"/>
  <c r="LD92" i="10"/>
  <c r="KX92" i="10"/>
  <c r="KU92" i="10"/>
  <c r="KR92" i="10"/>
  <c r="KO92" i="10"/>
  <c r="KI92" i="10"/>
  <c r="KF92" i="10"/>
  <c r="KC92" i="10"/>
  <c r="JZ92" i="10"/>
  <c r="JT92" i="10"/>
  <c r="JQ92" i="10"/>
  <c r="JN92" i="10"/>
  <c r="JK92" i="10"/>
  <c r="JE92" i="10"/>
  <c r="JB92" i="10"/>
  <c r="IY92" i="10"/>
  <c r="IV92" i="10"/>
  <c r="IS92" i="10"/>
  <c r="HI92" i="10"/>
  <c r="HF92" i="10"/>
  <c r="HC92" i="10"/>
  <c r="GZ92" i="10"/>
  <c r="GW92" i="10"/>
  <c r="GQ92" i="10"/>
  <c r="GN92" i="10"/>
  <c r="GK92" i="10"/>
  <c r="GH92" i="10"/>
  <c r="GB92" i="10"/>
  <c r="FY92" i="10"/>
  <c r="FV92" i="10"/>
  <c r="FS92" i="10"/>
  <c r="FM92" i="10"/>
  <c r="FJ92" i="10"/>
  <c r="FG92" i="10"/>
  <c r="FD92" i="10"/>
  <c r="EX92" i="10"/>
  <c r="EU92" i="10"/>
  <c r="ER92" i="10"/>
  <c r="EO92" i="10"/>
  <c r="EI92" i="10"/>
  <c r="EF92" i="10"/>
  <c r="EC92" i="10"/>
  <c r="DZ92" i="10"/>
  <c r="DT92" i="10"/>
  <c r="DQ92" i="10"/>
  <c r="DN92" i="10"/>
  <c r="DK92" i="10"/>
  <c r="DE92" i="10"/>
  <c r="DB92" i="10"/>
  <c r="CY92" i="10"/>
  <c r="CV92" i="10"/>
  <c r="CP92" i="10"/>
  <c r="CM92" i="10"/>
  <c r="CJ92" i="10"/>
  <c r="CG92" i="10"/>
  <c r="BL92" i="10"/>
  <c r="BI92" i="10"/>
  <c r="BF92" i="10"/>
  <c r="BC92" i="10"/>
  <c r="AZ92" i="10"/>
  <c r="P93" i="10"/>
  <c r="M93" i="10"/>
  <c r="J93" i="10"/>
  <c r="G93" i="10"/>
  <c r="D93" i="10"/>
  <c r="NU91" i="10"/>
  <c r="NR91" i="10"/>
  <c r="NO91" i="10"/>
  <c r="NL91" i="10"/>
  <c r="NF91" i="10"/>
  <c r="NC91" i="10"/>
  <c r="MZ91" i="10"/>
  <c r="MW91" i="10"/>
  <c r="MQ91" i="10"/>
  <c r="MN91" i="10"/>
  <c r="MK91" i="10"/>
  <c r="MH91" i="10"/>
  <c r="MB91" i="10"/>
  <c r="LY91" i="10"/>
  <c r="LV91" i="10"/>
  <c r="LS91" i="10"/>
  <c r="LM91" i="10"/>
  <c r="LJ91" i="10"/>
  <c r="LG91" i="10"/>
  <c r="LD91" i="10"/>
  <c r="KX91" i="10"/>
  <c r="KU91" i="10"/>
  <c r="KR91" i="10"/>
  <c r="KO91" i="10"/>
  <c r="KI91" i="10"/>
  <c r="KF91" i="10"/>
  <c r="KC91" i="10"/>
  <c r="JZ91" i="10"/>
  <c r="JT91" i="10"/>
  <c r="JQ91" i="10"/>
  <c r="JN91" i="10"/>
  <c r="JK91" i="10"/>
  <c r="JE91" i="10"/>
  <c r="JB91" i="10"/>
  <c r="IY91" i="10"/>
  <c r="IV91" i="10"/>
  <c r="IS91" i="10"/>
  <c r="HI91" i="10"/>
  <c r="HF91" i="10"/>
  <c r="HC91" i="10"/>
  <c r="GZ91" i="10"/>
  <c r="GW91" i="10"/>
  <c r="GQ91" i="10"/>
  <c r="GN91" i="10"/>
  <c r="GK91" i="10"/>
  <c r="GH91" i="10"/>
  <c r="GB91" i="10"/>
  <c r="FY91" i="10"/>
  <c r="FV91" i="10"/>
  <c r="FS91" i="10"/>
  <c r="FM91" i="10"/>
  <c r="FJ91" i="10"/>
  <c r="FG91" i="10"/>
  <c r="FD91" i="10"/>
  <c r="EX91" i="10"/>
  <c r="EU91" i="10"/>
  <c r="ER91" i="10"/>
  <c r="EO91" i="10"/>
  <c r="EI91" i="10"/>
  <c r="EF91" i="10"/>
  <c r="EC91" i="10"/>
  <c r="DZ91" i="10"/>
  <c r="DT91" i="10"/>
  <c r="DQ91" i="10"/>
  <c r="DN91" i="10"/>
  <c r="DK91" i="10"/>
  <c r="DE91" i="10"/>
  <c r="DB91" i="10"/>
  <c r="CY91" i="10"/>
  <c r="CV91" i="10"/>
  <c r="CP91" i="10"/>
  <c r="CM91" i="10"/>
  <c r="CJ91" i="10"/>
  <c r="CG91" i="10"/>
  <c r="BL91" i="10"/>
  <c r="BI91" i="10"/>
  <c r="BF91" i="10"/>
  <c r="BC91" i="10"/>
  <c r="AZ91" i="10"/>
  <c r="P92" i="10"/>
  <c r="M92" i="10"/>
  <c r="J92" i="10"/>
  <c r="G92" i="10"/>
  <c r="D92" i="10"/>
  <c r="NU90" i="10"/>
  <c r="NR90" i="10"/>
  <c r="NO90" i="10"/>
  <c r="NL90" i="10"/>
  <c r="NF90" i="10"/>
  <c r="NC90" i="10"/>
  <c r="MZ90" i="10"/>
  <c r="MW90" i="10"/>
  <c r="MQ90" i="10"/>
  <c r="MN90" i="10"/>
  <c r="MK90" i="10"/>
  <c r="MH90" i="10"/>
  <c r="MB90" i="10"/>
  <c r="LY90" i="10"/>
  <c r="LV90" i="10"/>
  <c r="LS90" i="10"/>
  <c r="LM90" i="10"/>
  <c r="LJ90" i="10"/>
  <c r="LG90" i="10"/>
  <c r="LD90" i="10"/>
  <c r="KX90" i="10"/>
  <c r="KU90" i="10"/>
  <c r="KR90" i="10"/>
  <c r="KO90" i="10"/>
  <c r="KI90" i="10"/>
  <c r="KF90" i="10"/>
  <c r="KC90" i="10"/>
  <c r="JZ90" i="10"/>
  <c r="JT90" i="10"/>
  <c r="JQ90" i="10"/>
  <c r="JN90" i="10"/>
  <c r="JK90" i="10"/>
  <c r="JE90" i="10"/>
  <c r="JB90" i="10"/>
  <c r="IY90" i="10"/>
  <c r="IV90" i="10"/>
  <c r="IS90" i="10"/>
  <c r="HI90" i="10"/>
  <c r="HF90" i="10"/>
  <c r="HC90" i="10"/>
  <c r="GZ90" i="10"/>
  <c r="GW90" i="10"/>
  <c r="GQ90" i="10"/>
  <c r="GN90" i="10"/>
  <c r="GK90" i="10"/>
  <c r="GH90" i="10"/>
  <c r="GB90" i="10"/>
  <c r="FY90" i="10"/>
  <c r="FV90" i="10"/>
  <c r="FS90" i="10"/>
  <c r="FM90" i="10"/>
  <c r="FJ90" i="10"/>
  <c r="FG90" i="10"/>
  <c r="FD90" i="10"/>
  <c r="EX90" i="10"/>
  <c r="EU90" i="10"/>
  <c r="ER90" i="10"/>
  <c r="EO90" i="10"/>
  <c r="EI90" i="10"/>
  <c r="EF90" i="10"/>
  <c r="EC90" i="10"/>
  <c r="DZ90" i="10"/>
  <c r="DT90" i="10"/>
  <c r="DQ90" i="10"/>
  <c r="DN90" i="10"/>
  <c r="DK90" i="10"/>
  <c r="DE90" i="10"/>
  <c r="DB90" i="10"/>
  <c r="CY90" i="10"/>
  <c r="CV90" i="10"/>
  <c r="CP90" i="10"/>
  <c r="CM90" i="10"/>
  <c r="CJ90" i="10"/>
  <c r="CG90" i="10"/>
  <c r="BL90" i="10"/>
  <c r="BI90" i="10"/>
  <c r="BF90" i="10"/>
  <c r="BC90" i="10"/>
  <c r="AZ90" i="10"/>
  <c r="P91" i="10"/>
  <c r="M91" i="10"/>
  <c r="J91" i="10"/>
  <c r="G91" i="10"/>
  <c r="D91" i="10"/>
  <c r="NU89" i="10"/>
  <c r="NR89" i="10"/>
  <c r="NO89" i="10"/>
  <c r="NL89" i="10"/>
  <c r="NF89" i="10"/>
  <c r="NC89" i="10"/>
  <c r="MZ89" i="10"/>
  <c r="MW89" i="10"/>
  <c r="MQ89" i="10"/>
  <c r="MN89" i="10"/>
  <c r="MK89" i="10"/>
  <c r="MH89" i="10"/>
  <c r="MB89" i="10"/>
  <c r="LY89" i="10"/>
  <c r="LV89" i="10"/>
  <c r="LS89" i="10"/>
  <c r="LM89" i="10"/>
  <c r="LJ89" i="10"/>
  <c r="LG89" i="10"/>
  <c r="LD89" i="10"/>
  <c r="KX89" i="10"/>
  <c r="KU89" i="10"/>
  <c r="KR89" i="10"/>
  <c r="KO89" i="10"/>
  <c r="KI89" i="10"/>
  <c r="KF89" i="10"/>
  <c r="KC89" i="10"/>
  <c r="JZ89" i="10"/>
  <c r="JT89" i="10"/>
  <c r="JQ89" i="10"/>
  <c r="JN89" i="10"/>
  <c r="JK89" i="10"/>
  <c r="JE89" i="10"/>
  <c r="JB89" i="10"/>
  <c r="IY89" i="10"/>
  <c r="IV89" i="10"/>
  <c r="IS89" i="10"/>
  <c r="HI89" i="10"/>
  <c r="HF89" i="10"/>
  <c r="HC89" i="10"/>
  <c r="GZ89" i="10"/>
  <c r="GW89" i="10"/>
  <c r="GQ89" i="10"/>
  <c r="GN89" i="10"/>
  <c r="GK89" i="10"/>
  <c r="GH89" i="10"/>
  <c r="GB89" i="10"/>
  <c r="FY89" i="10"/>
  <c r="FV89" i="10"/>
  <c r="FS89" i="10"/>
  <c r="FM89" i="10"/>
  <c r="FJ89" i="10"/>
  <c r="FG89" i="10"/>
  <c r="FD89" i="10"/>
  <c r="EX89" i="10"/>
  <c r="EU89" i="10"/>
  <c r="ER89" i="10"/>
  <c r="EO89" i="10"/>
  <c r="EI89" i="10"/>
  <c r="EF89" i="10"/>
  <c r="EC89" i="10"/>
  <c r="DZ89" i="10"/>
  <c r="DT89" i="10"/>
  <c r="DQ89" i="10"/>
  <c r="DN89" i="10"/>
  <c r="DK89" i="10"/>
  <c r="DE89" i="10"/>
  <c r="DB89" i="10"/>
  <c r="CY89" i="10"/>
  <c r="CV89" i="10"/>
  <c r="CP89" i="10"/>
  <c r="CM89" i="10"/>
  <c r="CJ89" i="10"/>
  <c r="CG89" i="10"/>
  <c r="BL89" i="10"/>
  <c r="BI89" i="10"/>
  <c r="BF89" i="10"/>
  <c r="BC89" i="10"/>
  <c r="AZ89" i="10"/>
  <c r="V90" i="10"/>
  <c r="P90" i="10"/>
  <c r="M90" i="10"/>
  <c r="J90" i="10"/>
  <c r="G90" i="10"/>
  <c r="D90" i="10"/>
  <c r="NU88" i="10"/>
  <c r="NR88" i="10"/>
  <c r="NO88" i="10"/>
  <c r="NL88" i="10"/>
  <c r="NF88" i="10"/>
  <c r="NC88" i="10"/>
  <c r="MZ88" i="10"/>
  <c r="MW88" i="10"/>
  <c r="MQ88" i="10"/>
  <c r="MN88" i="10"/>
  <c r="MK88" i="10"/>
  <c r="MH88" i="10"/>
  <c r="MB88" i="10"/>
  <c r="LY88" i="10"/>
  <c r="LV88" i="10"/>
  <c r="LS88" i="10"/>
  <c r="LM88" i="10"/>
  <c r="LJ88" i="10"/>
  <c r="LG88" i="10"/>
  <c r="LD88" i="10"/>
  <c r="KX88" i="10"/>
  <c r="KU88" i="10"/>
  <c r="KR88" i="10"/>
  <c r="KO88" i="10"/>
  <c r="KI88" i="10"/>
  <c r="KF88" i="10"/>
  <c r="KC88" i="10"/>
  <c r="JZ88" i="10"/>
  <c r="JT88" i="10"/>
  <c r="JQ88" i="10"/>
  <c r="JN88" i="10"/>
  <c r="JK88" i="10"/>
  <c r="JE88" i="10"/>
  <c r="JB88" i="10"/>
  <c r="IY88" i="10"/>
  <c r="IV88" i="10"/>
  <c r="IS88" i="10"/>
  <c r="HI88" i="10"/>
  <c r="HF88" i="10"/>
  <c r="HC88" i="10"/>
  <c r="GZ88" i="10"/>
  <c r="GW88" i="10"/>
  <c r="GQ88" i="10"/>
  <c r="GN88" i="10"/>
  <c r="GK88" i="10"/>
  <c r="GH88" i="10"/>
  <c r="GB88" i="10"/>
  <c r="FY88" i="10"/>
  <c r="FV88" i="10"/>
  <c r="FS88" i="10"/>
  <c r="FM88" i="10"/>
  <c r="FJ88" i="10"/>
  <c r="FG88" i="10"/>
  <c r="FD88" i="10"/>
  <c r="EX88" i="10"/>
  <c r="EU88" i="10"/>
  <c r="ER88" i="10"/>
  <c r="EO88" i="10"/>
  <c r="EI88" i="10"/>
  <c r="EF88" i="10"/>
  <c r="EC88" i="10"/>
  <c r="DZ88" i="10"/>
  <c r="DT88" i="10"/>
  <c r="DQ88" i="10"/>
  <c r="DN88" i="10"/>
  <c r="DK88" i="10"/>
  <c r="DE88" i="10"/>
  <c r="DB88" i="10"/>
  <c r="CY88" i="10"/>
  <c r="CV88" i="10"/>
  <c r="CP88" i="10"/>
  <c r="CM88" i="10"/>
  <c r="CJ88" i="10"/>
  <c r="CG88" i="10"/>
  <c r="BL88" i="10"/>
  <c r="BI88" i="10"/>
  <c r="BF88" i="10"/>
  <c r="BC88" i="10"/>
  <c r="AZ88" i="10"/>
  <c r="P89" i="10"/>
  <c r="M89" i="10"/>
  <c r="J89" i="10"/>
  <c r="G89" i="10"/>
  <c r="D89" i="10"/>
  <c r="NU87" i="10"/>
  <c r="NR87" i="10"/>
  <c r="NO87" i="10"/>
  <c r="NL87" i="10"/>
  <c r="NF87" i="10"/>
  <c r="NC87" i="10"/>
  <c r="MZ87" i="10"/>
  <c r="MW87" i="10"/>
  <c r="MQ87" i="10"/>
  <c r="MN87" i="10"/>
  <c r="MK87" i="10"/>
  <c r="MH87" i="10"/>
  <c r="MB87" i="10"/>
  <c r="LY87" i="10"/>
  <c r="LV87" i="10"/>
  <c r="LS87" i="10"/>
  <c r="LM87" i="10"/>
  <c r="LJ87" i="10"/>
  <c r="LG87" i="10"/>
  <c r="LD87" i="10"/>
  <c r="KX87" i="10"/>
  <c r="KU87" i="10"/>
  <c r="KR87" i="10"/>
  <c r="KO87" i="10"/>
  <c r="KI87" i="10"/>
  <c r="KF87" i="10"/>
  <c r="KC87" i="10"/>
  <c r="JZ87" i="10"/>
  <c r="JT87" i="10"/>
  <c r="JQ87" i="10"/>
  <c r="JN87" i="10"/>
  <c r="JK87" i="10"/>
  <c r="JE87" i="10"/>
  <c r="JB87" i="10"/>
  <c r="IY87" i="10"/>
  <c r="IV87" i="10"/>
  <c r="IS87" i="10"/>
  <c r="HI87" i="10"/>
  <c r="HF87" i="10"/>
  <c r="HC87" i="10"/>
  <c r="GZ87" i="10"/>
  <c r="GW87" i="10"/>
  <c r="GQ87" i="10"/>
  <c r="GN87" i="10"/>
  <c r="GK87" i="10"/>
  <c r="GH87" i="10"/>
  <c r="GB87" i="10"/>
  <c r="FY87" i="10"/>
  <c r="FV87" i="10"/>
  <c r="FS87" i="10"/>
  <c r="FM87" i="10"/>
  <c r="FJ87" i="10"/>
  <c r="FG87" i="10"/>
  <c r="FD87" i="10"/>
  <c r="EX87" i="10"/>
  <c r="EU87" i="10"/>
  <c r="ER87" i="10"/>
  <c r="EO87" i="10"/>
  <c r="EI87" i="10"/>
  <c r="EF87" i="10"/>
  <c r="EC87" i="10"/>
  <c r="DZ87" i="10"/>
  <c r="DT87" i="10"/>
  <c r="DQ87" i="10"/>
  <c r="DN87" i="10"/>
  <c r="DK87" i="10"/>
  <c r="DE87" i="10"/>
  <c r="DB87" i="10"/>
  <c r="CY87" i="10"/>
  <c r="CV87" i="10"/>
  <c r="CP87" i="10"/>
  <c r="CM87" i="10"/>
  <c r="CJ87" i="10"/>
  <c r="CG87" i="10"/>
  <c r="BL87" i="10"/>
  <c r="BI87" i="10"/>
  <c r="BF87" i="10"/>
  <c r="BC87" i="10"/>
  <c r="AZ87" i="10"/>
  <c r="P88" i="10"/>
  <c r="M88" i="10"/>
  <c r="J88" i="10"/>
  <c r="G88" i="10"/>
  <c r="D88" i="10"/>
  <c r="NU86" i="10"/>
  <c r="NR86" i="10"/>
  <c r="NO86" i="10"/>
  <c r="NL86" i="10"/>
  <c r="NF86" i="10"/>
  <c r="NC86" i="10"/>
  <c r="MZ86" i="10"/>
  <c r="MW86" i="10"/>
  <c r="MQ86" i="10"/>
  <c r="MN86" i="10"/>
  <c r="MK86" i="10"/>
  <c r="MH86" i="10"/>
  <c r="MB86" i="10"/>
  <c r="LY86" i="10"/>
  <c r="LV86" i="10"/>
  <c r="LS86" i="10"/>
  <c r="LM86" i="10"/>
  <c r="LJ86" i="10"/>
  <c r="LG86" i="10"/>
  <c r="LD86" i="10"/>
  <c r="KX86" i="10"/>
  <c r="KU86" i="10"/>
  <c r="KR86" i="10"/>
  <c r="KO86" i="10"/>
  <c r="KI86" i="10"/>
  <c r="KF86" i="10"/>
  <c r="KC86" i="10"/>
  <c r="JZ86" i="10"/>
  <c r="JT86" i="10"/>
  <c r="JQ86" i="10"/>
  <c r="JN86" i="10"/>
  <c r="JK86" i="10"/>
  <c r="JE86" i="10"/>
  <c r="JB86" i="10"/>
  <c r="IY86" i="10"/>
  <c r="IV86" i="10"/>
  <c r="IS86" i="10"/>
  <c r="HI86" i="10"/>
  <c r="HF86" i="10"/>
  <c r="HC86" i="10"/>
  <c r="GZ86" i="10"/>
  <c r="GW86" i="10"/>
  <c r="GQ86" i="10"/>
  <c r="GN86" i="10"/>
  <c r="GK86" i="10"/>
  <c r="GH86" i="10"/>
  <c r="GB86" i="10"/>
  <c r="FY86" i="10"/>
  <c r="FV86" i="10"/>
  <c r="FS86" i="10"/>
  <c r="FM86" i="10"/>
  <c r="FJ86" i="10"/>
  <c r="FG86" i="10"/>
  <c r="FD86" i="10"/>
  <c r="EX86" i="10"/>
  <c r="EU86" i="10"/>
  <c r="ER86" i="10"/>
  <c r="EO86" i="10"/>
  <c r="EI86" i="10"/>
  <c r="EF86" i="10"/>
  <c r="EC86" i="10"/>
  <c r="DZ86" i="10"/>
  <c r="DT86" i="10"/>
  <c r="DQ86" i="10"/>
  <c r="DN86" i="10"/>
  <c r="DK86" i="10"/>
  <c r="DE86" i="10"/>
  <c r="DB86" i="10"/>
  <c r="CY86" i="10"/>
  <c r="CV86" i="10"/>
  <c r="CP86" i="10"/>
  <c r="CM86" i="10"/>
  <c r="CJ86" i="10"/>
  <c r="CG86" i="10"/>
  <c r="BL86" i="10"/>
  <c r="BI86" i="10"/>
  <c r="BF86" i="10"/>
  <c r="BC86" i="10"/>
  <c r="AZ86" i="10"/>
  <c r="V87" i="10"/>
  <c r="P87" i="10"/>
  <c r="M87" i="10"/>
  <c r="J87" i="10"/>
  <c r="G87" i="10"/>
  <c r="D87" i="10"/>
  <c r="NU85" i="10"/>
  <c r="NR85" i="10"/>
  <c r="NO85" i="10"/>
  <c r="NL85" i="10"/>
  <c r="NF85" i="10"/>
  <c r="NC85" i="10"/>
  <c r="MZ85" i="10"/>
  <c r="MW85" i="10"/>
  <c r="MQ85" i="10"/>
  <c r="MN85" i="10"/>
  <c r="MK85" i="10"/>
  <c r="MH85" i="10"/>
  <c r="MB85" i="10"/>
  <c r="LY85" i="10"/>
  <c r="LV85" i="10"/>
  <c r="LS85" i="10"/>
  <c r="LM85" i="10"/>
  <c r="LJ85" i="10"/>
  <c r="LG85" i="10"/>
  <c r="LD85" i="10"/>
  <c r="KX85" i="10"/>
  <c r="KU85" i="10"/>
  <c r="KR85" i="10"/>
  <c r="KO85" i="10"/>
  <c r="KI85" i="10"/>
  <c r="KF85" i="10"/>
  <c r="KC85" i="10"/>
  <c r="JZ85" i="10"/>
  <c r="JT85" i="10"/>
  <c r="JQ85" i="10"/>
  <c r="JN85" i="10"/>
  <c r="JK85" i="10"/>
  <c r="JE85" i="10"/>
  <c r="JB85" i="10"/>
  <c r="IY85" i="10"/>
  <c r="IV85" i="10"/>
  <c r="IS85" i="10"/>
  <c r="HI85" i="10"/>
  <c r="HF85" i="10"/>
  <c r="HC85" i="10"/>
  <c r="GZ85" i="10"/>
  <c r="GW85" i="10"/>
  <c r="GQ85" i="10"/>
  <c r="GN85" i="10"/>
  <c r="GK85" i="10"/>
  <c r="GH85" i="10"/>
  <c r="GB85" i="10"/>
  <c r="FY85" i="10"/>
  <c r="FV85" i="10"/>
  <c r="FS85" i="10"/>
  <c r="FM85" i="10"/>
  <c r="FJ85" i="10"/>
  <c r="FG85" i="10"/>
  <c r="FD85" i="10"/>
  <c r="EX85" i="10"/>
  <c r="EU85" i="10"/>
  <c r="ER85" i="10"/>
  <c r="EO85" i="10"/>
  <c r="EI85" i="10"/>
  <c r="EF85" i="10"/>
  <c r="EC85" i="10"/>
  <c r="DZ85" i="10"/>
  <c r="DT85" i="10"/>
  <c r="DQ85" i="10"/>
  <c r="DN85" i="10"/>
  <c r="DK85" i="10"/>
  <c r="DE85" i="10"/>
  <c r="DB85" i="10"/>
  <c r="CY85" i="10"/>
  <c r="CV85" i="10"/>
  <c r="CP85" i="10"/>
  <c r="CM85" i="10"/>
  <c r="CJ85" i="10"/>
  <c r="CG85" i="10"/>
  <c r="BL85" i="10"/>
  <c r="BI85" i="10"/>
  <c r="BF85" i="10"/>
  <c r="BC85" i="10"/>
  <c r="AZ85" i="10"/>
  <c r="P86" i="10"/>
  <c r="M86" i="10"/>
  <c r="J86" i="10"/>
  <c r="G86" i="10"/>
  <c r="D86" i="10"/>
  <c r="NU84" i="10"/>
  <c r="NR84" i="10"/>
  <c r="NO84" i="10"/>
  <c r="NL84" i="10"/>
  <c r="NF84" i="10"/>
  <c r="NC84" i="10"/>
  <c r="MZ84" i="10"/>
  <c r="MW84" i="10"/>
  <c r="MQ84" i="10"/>
  <c r="MN84" i="10"/>
  <c r="MK84" i="10"/>
  <c r="MH84" i="10"/>
  <c r="MB84" i="10"/>
  <c r="LY84" i="10"/>
  <c r="LV84" i="10"/>
  <c r="LS84" i="10"/>
  <c r="LM84" i="10"/>
  <c r="LJ84" i="10"/>
  <c r="LG84" i="10"/>
  <c r="LD84" i="10"/>
  <c r="KX84" i="10"/>
  <c r="KU84" i="10"/>
  <c r="KR84" i="10"/>
  <c r="KO84" i="10"/>
  <c r="KI84" i="10"/>
  <c r="KF84" i="10"/>
  <c r="KC84" i="10"/>
  <c r="JZ84" i="10"/>
  <c r="JT84" i="10"/>
  <c r="JQ84" i="10"/>
  <c r="JN84" i="10"/>
  <c r="JK84" i="10"/>
  <c r="JE84" i="10"/>
  <c r="JB84" i="10"/>
  <c r="IY84" i="10"/>
  <c r="IV84" i="10"/>
  <c r="IS84" i="10"/>
  <c r="HI84" i="10"/>
  <c r="HF84" i="10"/>
  <c r="HC84" i="10"/>
  <c r="GZ84" i="10"/>
  <c r="GW84" i="10"/>
  <c r="GQ84" i="10"/>
  <c r="GN84" i="10"/>
  <c r="GK84" i="10"/>
  <c r="GH84" i="10"/>
  <c r="GB84" i="10"/>
  <c r="FY84" i="10"/>
  <c r="FV84" i="10"/>
  <c r="FS84" i="10"/>
  <c r="FM84" i="10"/>
  <c r="FJ84" i="10"/>
  <c r="FG84" i="10"/>
  <c r="FD84" i="10"/>
  <c r="EX84" i="10"/>
  <c r="EU84" i="10"/>
  <c r="ER84" i="10"/>
  <c r="EO84" i="10"/>
  <c r="EI84" i="10"/>
  <c r="EF84" i="10"/>
  <c r="EC84" i="10"/>
  <c r="DZ84" i="10"/>
  <c r="DT84" i="10"/>
  <c r="DQ84" i="10"/>
  <c r="DN84" i="10"/>
  <c r="DK84" i="10"/>
  <c r="DE84" i="10"/>
  <c r="DB84" i="10"/>
  <c r="CY84" i="10"/>
  <c r="CV84" i="10"/>
  <c r="CP84" i="10"/>
  <c r="CM84" i="10"/>
  <c r="CJ84" i="10"/>
  <c r="CG84" i="10"/>
  <c r="BL84" i="10"/>
  <c r="BI84" i="10"/>
  <c r="BF84" i="10"/>
  <c r="BC84" i="10"/>
  <c r="AZ84" i="10"/>
  <c r="P85" i="10"/>
  <c r="M85" i="10"/>
  <c r="J85" i="10"/>
  <c r="G85" i="10"/>
  <c r="D85" i="10"/>
  <c r="NU83" i="10"/>
  <c r="NR83" i="10"/>
  <c r="NO83" i="10"/>
  <c r="NL83" i="10"/>
  <c r="NF83" i="10"/>
  <c r="NC83" i="10"/>
  <c r="MZ83" i="10"/>
  <c r="MW83" i="10"/>
  <c r="MQ83" i="10"/>
  <c r="MN83" i="10"/>
  <c r="MK83" i="10"/>
  <c r="MH83" i="10"/>
  <c r="MB83" i="10"/>
  <c r="LY83" i="10"/>
  <c r="LV83" i="10"/>
  <c r="LS83" i="10"/>
  <c r="LM83" i="10"/>
  <c r="LJ83" i="10"/>
  <c r="LG83" i="10"/>
  <c r="LD83" i="10"/>
  <c r="KX83" i="10"/>
  <c r="KU83" i="10"/>
  <c r="KR83" i="10"/>
  <c r="KO83" i="10"/>
  <c r="KI83" i="10"/>
  <c r="KF83" i="10"/>
  <c r="KC83" i="10"/>
  <c r="JZ83" i="10"/>
  <c r="JT83" i="10"/>
  <c r="JQ83" i="10"/>
  <c r="JN83" i="10"/>
  <c r="JK83" i="10"/>
  <c r="JE83" i="10"/>
  <c r="JB83" i="10"/>
  <c r="IY83" i="10"/>
  <c r="IV83" i="10"/>
  <c r="IS83" i="10"/>
  <c r="HI83" i="10"/>
  <c r="HF83" i="10"/>
  <c r="HC83" i="10"/>
  <c r="GZ83" i="10"/>
  <c r="GW83" i="10"/>
  <c r="GQ83" i="10"/>
  <c r="GN83" i="10"/>
  <c r="GK83" i="10"/>
  <c r="GH83" i="10"/>
  <c r="GB83" i="10"/>
  <c r="FY83" i="10"/>
  <c r="FV83" i="10"/>
  <c r="FS83" i="10"/>
  <c r="FM83" i="10"/>
  <c r="FJ83" i="10"/>
  <c r="FG83" i="10"/>
  <c r="FD83" i="10"/>
  <c r="EX83" i="10"/>
  <c r="EU83" i="10"/>
  <c r="ER83" i="10"/>
  <c r="EO83" i="10"/>
  <c r="EI83" i="10"/>
  <c r="EF83" i="10"/>
  <c r="EC83" i="10"/>
  <c r="DZ83" i="10"/>
  <c r="DT83" i="10"/>
  <c r="DQ83" i="10"/>
  <c r="DN83" i="10"/>
  <c r="DK83" i="10"/>
  <c r="DE83" i="10"/>
  <c r="DB83" i="10"/>
  <c r="CY83" i="10"/>
  <c r="CV83" i="10"/>
  <c r="CP83" i="10"/>
  <c r="CM83" i="10"/>
  <c r="CJ83" i="10"/>
  <c r="CG83" i="10"/>
  <c r="BL83" i="10"/>
  <c r="BI83" i="10"/>
  <c r="BF83" i="10"/>
  <c r="BC83" i="10"/>
  <c r="AZ83" i="10"/>
  <c r="P84" i="10"/>
  <c r="M84" i="10"/>
  <c r="J84" i="10"/>
  <c r="G84" i="10"/>
  <c r="D84" i="10"/>
  <c r="NU82" i="10"/>
  <c r="NR82" i="10"/>
  <c r="NO82" i="10"/>
  <c r="NL82" i="10"/>
  <c r="NF82" i="10"/>
  <c r="NC82" i="10"/>
  <c r="MZ82" i="10"/>
  <c r="MW82" i="10"/>
  <c r="MQ82" i="10"/>
  <c r="MN82" i="10"/>
  <c r="MK82" i="10"/>
  <c r="MH82" i="10"/>
  <c r="MB82" i="10"/>
  <c r="LY82" i="10"/>
  <c r="LV82" i="10"/>
  <c r="LS82" i="10"/>
  <c r="LM82" i="10"/>
  <c r="LJ82" i="10"/>
  <c r="LG82" i="10"/>
  <c r="LD82" i="10"/>
  <c r="KX82" i="10"/>
  <c r="KU82" i="10"/>
  <c r="KR82" i="10"/>
  <c r="KO82" i="10"/>
  <c r="KI82" i="10"/>
  <c r="KF82" i="10"/>
  <c r="KC82" i="10"/>
  <c r="JZ82" i="10"/>
  <c r="JT82" i="10"/>
  <c r="JQ82" i="10"/>
  <c r="JN82" i="10"/>
  <c r="JK82" i="10"/>
  <c r="JE82" i="10"/>
  <c r="JB82" i="10"/>
  <c r="IY82" i="10"/>
  <c r="IV82" i="10"/>
  <c r="IS82" i="10"/>
  <c r="HR82" i="10"/>
  <c r="HI82" i="10"/>
  <c r="HF82" i="10"/>
  <c r="HC82" i="10"/>
  <c r="GZ82" i="10"/>
  <c r="GW82" i="10"/>
  <c r="GQ82" i="10"/>
  <c r="GN82" i="10"/>
  <c r="GK82" i="10"/>
  <c r="GH82" i="10"/>
  <c r="GB82" i="10"/>
  <c r="FY82" i="10"/>
  <c r="FV82" i="10"/>
  <c r="FS82" i="10"/>
  <c r="FM82" i="10"/>
  <c r="FJ82" i="10"/>
  <c r="FG82" i="10"/>
  <c r="FD82" i="10"/>
  <c r="EX82" i="10"/>
  <c r="EU82" i="10"/>
  <c r="ER82" i="10"/>
  <c r="EO82" i="10"/>
  <c r="EI82" i="10"/>
  <c r="EF82" i="10"/>
  <c r="EC82" i="10"/>
  <c r="DZ82" i="10"/>
  <c r="DT82" i="10"/>
  <c r="DQ82" i="10"/>
  <c r="DN82" i="10"/>
  <c r="DK82" i="10"/>
  <c r="DE82" i="10"/>
  <c r="DB82" i="10"/>
  <c r="CY82" i="10"/>
  <c r="CV82" i="10"/>
  <c r="CP82" i="10"/>
  <c r="CM82" i="10"/>
  <c r="CJ82" i="10"/>
  <c r="CG82" i="10"/>
  <c r="BL82" i="10"/>
  <c r="BI82" i="10"/>
  <c r="BF82" i="10"/>
  <c r="BC82" i="10"/>
  <c r="AZ82" i="10"/>
  <c r="P83" i="10"/>
  <c r="M83" i="10"/>
  <c r="J83" i="10"/>
  <c r="G83" i="10"/>
  <c r="D83" i="10"/>
  <c r="NU81" i="10"/>
  <c r="NR81" i="10"/>
  <c r="NO81" i="10"/>
  <c r="NL81" i="10"/>
  <c r="NF81" i="10"/>
  <c r="NC81" i="10"/>
  <c r="MZ81" i="10"/>
  <c r="MW81" i="10"/>
  <c r="MQ81" i="10"/>
  <c r="MN81" i="10"/>
  <c r="MK81" i="10"/>
  <c r="MH81" i="10"/>
  <c r="MB81" i="10"/>
  <c r="LY81" i="10"/>
  <c r="LV81" i="10"/>
  <c r="LS81" i="10"/>
  <c r="LM81" i="10"/>
  <c r="LJ81" i="10"/>
  <c r="LG81" i="10"/>
  <c r="LD81" i="10"/>
  <c r="KX81" i="10"/>
  <c r="KU81" i="10"/>
  <c r="KR81" i="10"/>
  <c r="KO81" i="10"/>
  <c r="KI81" i="10"/>
  <c r="KF81" i="10"/>
  <c r="KC81" i="10"/>
  <c r="JZ81" i="10"/>
  <c r="JT81" i="10"/>
  <c r="JQ81" i="10"/>
  <c r="JN81" i="10"/>
  <c r="JK81" i="10"/>
  <c r="JE81" i="10"/>
  <c r="JB81" i="10"/>
  <c r="IY81" i="10"/>
  <c r="IV81" i="10"/>
  <c r="IS81" i="10"/>
  <c r="HI81" i="10"/>
  <c r="HF81" i="10"/>
  <c r="HC81" i="10"/>
  <c r="GZ81" i="10"/>
  <c r="GW81" i="10"/>
  <c r="GQ81" i="10"/>
  <c r="GN81" i="10"/>
  <c r="GK81" i="10"/>
  <c r="GH81" i="10"/>
  <c r="GB81" i="10"/>
  <c r="FY81" i="10"/>
  <c r="FV81" i="10"/>
  <c r="FS81" i="10"/>
  <c r="FM81" i="10"/>
  <c r="FJ81" i="10"/>
  <c r="FG81" i="10"/>
  <c r="FD81" i="10"/>
  <c r="EX81" i="10"/>
  <c r="EU81" i="10"/>
  <c r="ER81" i="10"/>
  <c r="EO81" i="10"/>
  <c r="EI81" i="10"/>
  <c r="EF81" i="10"/>
  <c r="EC81" i="10"/>
  <c r="DZ81" i="10"/>
  <c r="DT81" i="10"/>
  <c r="DQ81" i="10"/>
  <c r="DN81" i="10"/>
  <c r="DK81" i="10"/>
  <c r="DE81" i="10"/>
  <c r="DB81" i="10"/>
  <c r="CY81" i="10"/>
  <c r="CV81" i="10"/>
  <c r="CP81" i="10"/>
  <c r="CM81" i="10"/>
  <c r="CJ81" i="10"/>
  <c r="CG81" i="10"/>
  <c r="BL81" i="10"/>
  <c r="BI81" i="10"/>
  <c r="BF81" i="10"/>
  <c r="BC81" i="10"/>
  <c r="AZ81" i="10"/>
  <c r="P82" i="10"/>
  <c r="M82" i="10"/>
  <c r="J82" i="10"/>
  <c r="G82" i="10"/>
  <c r="D82" i="10"/>
  <c r="NU80" i="10"/>
  <c r="NR80" i="10"/>
  <c r="NO80" i="10"/>
  <c r="NL80" i="10"/>
  <c r="NF80" i="10"/>
  <c r="NC80" i="10"/>
  <c r="MZ80" i="10"/>
  <c r="MW80" i="10"/>
  <c r="MQ80" i="10"/>
  <c r="MN80" i="10"/>
  <c r="MK80" i="10"/>
  <c r="MH80" i="10"/>
  <c r="MB80" i="10"/>
  <c r="LY80" i="10"/>
  <c r="LV80" i="10"/>
  <c r="LS80" i="10"/>
  <c r="LM80" i="10"/>
  <c r="LJ80" i="10"/>
  <c r="LG80" i="10"/>
  <c r="LD80" i="10"/>
  <c r="KX80" i="10"/>
  <c r="KU80" i="10"/>
  <c r="KR80" i="10"/>
  <c r="KO80" i="10"/>
  <c r="KI80" i="10"/>
  <c r="KF80" i="10"/>
  <c r="KC80" i="10"/>
  <c r="JZ80" i="10"/>
  <c r="JT80" i="10"/>
  <c r="JQ80" i="10"/>
  <c r="JN80" i="10"/>
  <c r="JK80" i="10"/>
  <c r="JE80" i="10"/>
  <c r="JB80" i="10"/>
  <c r="IY80" i="10"/>
  <c r="IV80" i="10"/>
  <c r="IS80" i="10"/>
  <c r="HI80" i="10"/>
  <c r="HF80" i="10"/>
  <c r="HC80" i="10"/>
  <c r="GZ80" i="10"/>
  <c r="GW80" i="10"/>
  <c r="GQ80" i="10"/>
  <c r="GN80" i="10"/>
  <c r="GK80" i="10"/>
  <c r="GH80" i="10"/>
  <c r="GB80" i="10"/>
  <c r="FY80" i="10"/>
  <c r="FV80" i="10"/>
  <c r="FS80" i="10"/>
  <c r="FM80" i="10"/>
  <c r="FJ80" i="10"/>
  <c r="FG80" i="10"/>
  <c r="FD80" i="10"/>
  <c r="EX80" i="10"/>
  <c r="EU80" i="10"/>
  <c r="ER80" i="10"/>
  <c r="EO80" i="10"/>
  <c r="EI80" i="10"/>
  <c r="EF80" i="10"/>
  <c r="EC80" i="10"/>
  <c r="DZ80" i="10"/>
  <c r="DT80" i="10"/>
  <c r="DQ80" i="10"/>
  <c r="DN80" i="10"/>
  <c r="DK80" i="10"/>
  <c r="DE80" i="10"/>
  <c r="DB80" i="10"/>
  <c r="CY80" i="10"/>
  <c r="CV80" i="10"/>
  <c r="CP80" i="10"/>
  <c r="CM80" i="10"/>
  <c r="CJ80" i="10"/>
  <c r="CG80" i="10"/>
  <c r="BL80" i="10"/>
  <c r="BI80" i="10"/>
  <c r="BF80" i="10"/>
  <c r="BC80" i="10"/>
  <c r="AZ80" i="10"/>
  <c r="P81" i="10"/>
  <c r="M81" i="10"/>
  <c r="J81" i="10"/>
  <c r="G81" i="10"/>
  <c r="D81" i="10"/>
  <c r="NU79" i="10"/>
  <c r="NR79" i="10"/>
  <c r="NO79" i="10"/>
  <c r="NL79" i="10"/>
  <c r="NF79" i="10"/>
  <c r="NC79" i="10"/>
  <c r="MZ79" i="10"/>
  <c r="MW79" i="10"/>
  <c r="MQ79" i="10"/>
  <c r="MN79" i="10"/>
  <c r="MK79" i="10"/>
  <c r="MH79" i="10"/>
  <c r="MB79" i="10"/>
  <c r="LY79" i="10"/>
  <c r="LV79" i="10"/>
  <c r="LS79" i="10"/>
  <c r="LM79" i="10"/>
  <c r="LJ79" i="10"/>
  <c r="LG79" i="10"/>
  <c r="LD79" i="10"/>
  <c r="KX79" i="10"/>
  <c r="KU79" i="10"/>
  <c r="KR79" i="10"/>
  <c r="KO79" i="10"/>
  <c r="KI79" i="10"/>
  <c r="KF79" i="10"/>
  <c r="KC79" i="10"/>
  <c r="JZ79" i="10"/>
  <c r="JT79" i="10"/>
  <c r="JQ79" i="10"/>
  <c r="JN79" i="10"/>
  <c r="JK79" i="10"/>
  <c r="JE79" i="10"/>
  <c r="JB79" i="10"/>
  <c r="IY79" i="10"/>
  <c r="IV79" i="10"/>
  <c r="IS79" i="10"/>
  <c r="HI79" i="10"/>
  <c r="HF79" i="10"/>
  <c r="HC79" i="10"/>
  <c r="GZ79" i="10"/>
  <c r="GW79" i="10"/>
  <c r="GQ79" i="10"/>
  <c r="GN79" i="10"/>
  <c r="GK79" i="10"/>
  <c r="GH79" i="10"/>
  <c r="GB79" i="10"/>
  <c r="FY79" i="10"/>
  <c r="FV79" i="10"/>
  <c r="FS79" i="10"/>
  <c r="FM79" i="10"/>
  <c r="FJ79" i="10"/>
  <c r="FG79" i="10"/>
  <c r="FD79" i="10"/>
  <c r="EX79" i="10"/>
  <c r="EU79" i="10"/>
  <c r="ER79" i="10"/>
  <c r="EO79" i="10"/>
  <c r="EI79" i="10"/>
  <c r="EF79" i="10"/>
  <c r="EC79" i="10"/>
  <c r="DZ79" i="10"/>
  <c r="DT79" i="10"/>
  <c r="DQ79" i="10"/>
  <c r="DN79" i="10"/>
  <c r="DK79" i="10"/>
  <c r="DE79" i="10"/>
  <c r="DB79" i="10"/>
  <c r="CY79" i="10"/>
  <c r="CV79" i="10"/>
  <c r="CP79" i="10"/>
  <c r="CM79" i="10"/>
  <c r="CJ79" i="10"/>
  <c r="CG79" i="10"/>
  <c r="BL79" i="10"/>
  <c r="BI79" i="10"/>
  <c r="BF79" i="10"/>
  <c r="BC79" i="10"/>
  <c r="AZ79" i="10"/>
  <c r="P80" i="10"/>
  <c r="M80" i="10"/>
  <c r="J80" i="10"/>
  <c r="G80" i="10"/>
  <c r="D80" i="10"/>
  <c r="NU78" i="10"/>
  <c r="NR78" i="10"/>
  <c r="NO78" i="10"/>
  <c r="NL78" i="10"/>
  <c r="NF78" i="10"/>
  <c r="NC78" i="10"/>
  <c r="MZ78" i="10"/>
  <c r="MW78" i="10"/>
  <c r="MQ78" i="10"/>
  <c r="MN78" i="10"/>
  <c r="MK78" i="10"/>
  <c r="MH78" i="10"/>
  <c r="MB78" i="10"/>
  <c r="LY78" i="10"/>
  <c r="LV78" i="10"/>
  <c r="LS78" i="10"/>
  <c r="LM78" i="10"/>
  <c r="LJ78" i="10"/>
  <c r="LG78" i="10"/>
  <c r="LD78" i="10"/>
  <c r="KX78" i="10"/>
  <c r="KU78" i="10"/>
  <c r="KR78" i="10"/>
  <c r="KO78" i="10"/>
  <c r="KI78" i="10"/>
  <c r="KF78" i="10"/>
  <c r="KC78" i="10"/>
  <c r="JZ78" i="10"/>
  <c r="JT78" i="10"/>
  <c r="JQ78" i="10"/>
  <c r="JN78" i="10"/>
  <c r="JK78" i="10"/>
  <c r="JE78" i="10"/>
  <c r="JB78" i="10"/>
  <c r="IY78" i="10"/>
  <c r="IV78" i="10"/>
  <c r="IS78" i="10"/>
  <c r="HI78" i="10"/>
  <c r="HF78" i="10"/>
  <c r="HC78" i="10"/>
  <c r="GZ78" i="10"/>
  <c r="GW78" i="10"/>
  <c r="GQ78" i="10"/>
  <c r="GN78" i="10"/>
  <c r="GK78" i="10"/>
  <c r="GH78" i="10"/>
  <c r="GB78" i="10"/>
  <c r="FY78" i="10"/>
  <c r="FV78" i="10"/>
  <c r="FS78" i="10"/>
  <c r="FM78" i="10"/>
  <c r="FJ78" i="10"/>
  <c r="FG78" i="10"/>
  <c r="FD78" i="10"/>
  <c r="EX78" i="10"/>
  <c r="EU78" i="10"/>
  <c r="ER78" i="10"/>
  <c r="EO78" i="10"/>
  <c r="EI78" i="10"/>
  <c r="EF78" i="10"/>
  <c r="EC78" i="10"/>
  <c r="DZ78" i="10"/>
  <c r="DT78" i="10"/>
  <c r="DQ78" i="10"/>
  <c r="DN78" i="10"/>
  <c r="DK78" i="10"/>
  <c r="DE78" i="10"/>
  <c r="DB78" i="10"/>
  <c r="CY78" i="10"/>
  <c r="CV78" i="10"/>
  <c r="CP78" i="10"/>
  <c r="CM78" i="10"/>
  <c r="CJ78" i="10"/>
  <c r="CG78" i="10"/>
  <c r="CA78" i="10"/>
  <c r="BL78" i="10"/>
  <c r="BI78" i="10"/>
  <c r="BF78" i="10"/>
  <c r="BC78" i="10"/>
  <c r="AZ78" i="10"/>
  <c r="AK79" i="10"/>
  <c r="P79" i="10"/>
  <c r="M79" i="10"/>
  <c r="J79" i="10"/>
  <c r="G79" i="10"/>
  <c r="D79" i="10"/>
  <c r="NU77" i="10"/>
  <c r="NR77" i="10"/>
  <c r="NO77" i="10"/>
  <c r="NL77" i="10"/>
  <c r="NF77" i="10"/>
  <c r="NC77" i="10"/>
  <c r="MZ77" i="10"/>
  <c r="MW77" i="10"/>
  <c r="MQ77" i="10"/>
  <c r="MN77" i="10"/>
  <c r="MK77" i="10"/>
  <c r="MH77" i="10"/>
  <c r="MB77" i="10"/>
  <c r="LY77" i="10"/>
  <c r="LV77" i="10"/>
  <c r="LS77" i="10"/>
  <c r="LM77" i="10"/>
  <c r="LJ77" i="10"/>
  <c r="LG77" i="10"/>
  <c r="LD77" i="10"/>
  <c r="KX77" i="10"/>
  <c r="KU77" i="10"/>
  <c r="KR77" i="10"/>
  <c r="KO77" i="10"/>
  <c r="KI77" i="10"/>
  <c r="KF77" i="10"/>
  <c r="KC77" i="10"/>
  <c r="JZ77" i="10"/>
  <c r="JT77" i="10"/>
  <c r="JQ77" i="10"/>
  <c r="JN77" i="10"/>
  <c r="JK77" i="10"/>
  <c r="JE77" i="10"/>
  <c r="JB77" i="10"/>
  <c r="IY77" i="10"/>
  <c r="IV77" i="10"/>
  <c r="IS77" i="10"/>
  <c r="HI77" i="10"/>
  <c r="HF77" i="10"/>
  <c r="HC77" i="10"/>
  <c r="GZ77" i="10"/>
  <c r="GW77" i="10"/>
  <c r="GQ77" i="10"/>
  <c r="GN77" i="10"/>
  <c r="GK77" i="10"/>
  <c r="GH77" i="10"/>
  <c r="GB77" i="10"/>
  <c r="FY77" i="10"/>
  <c r="FV77" i="10"/>
  <c r="FS77" i="10"/>
  <c r="FM77" i="10"/>
  <c r="FJ77" i="10"/>
  <c r="FG77" i="10"/>
  <c r="FD77" i="10"/>
  <c r="EX77" i="10"/>
  <c r="EU77" i="10"/>
  <c r="ER77" i="10"/>
  <c r="EO77" i="10"/>
  <c r="EI77" i="10"/>
  <c r="EF77" i="10"/>
  <c r="EC77" i="10"/>
  <c r="DZ77" i="10"/>
  <c r="DT77" i="10"/>
  <c r="DQ77" i="10"/>
  <c r="DN77" i="10"/>
  <c r="DK77" i="10"/>
  <c r="DE77" i="10"/>
  <c r="DB77" i="10"/>
  <c r="CY77" i="10"/>
  <c r="CV77" i="10"/>
  <c r="CP77" i="10"/>
  <c r="CM77" i="10"/>
  <c r="CJ77" i="10"/>
  <c r="CG77" i="10"/>
  <c r="BL77" i="10"/>
  <c r="BI77" i="10"/>
  <c r="BF77" i="10"/>
  <c r="BC77" i="10"/>
  <c r="AZ77" i="10"/>
  <c r="P78" i="10"/>
  <c r="M78" i="10"/>
  <c r="J78" i="10"/>
  <c r="G78" i="10"/>
  <c r="D78" i="10"/>
  <c r="NU76" i="10"/>
  <c r="NR76" i="10"/>
  <c r="NO76" i="10"/>
  <c r="NL76" i="10"/>
  <c r="NF76" i="10"/>
  <c r="NC76" i="10"/>
  <c r="MZ76" i="10"/>
  <c r="MW76" i="10"/>
  <c r="MQ76" i="10"/>
  <c r="MN76" i="10"/>
  <c r="MK76" i="10"/>
  <c r="MH76" i="10"/>
  <c r="MB76" i="10"/>
  <c r="LY76" i="10"/>
  <c r="LV76" i="10"/>
  <c r="LS76" i="10"/>
  <c r="LM76" i="10"/>
  <c r="LJ76" i="10"/>
  <c r="LG76" i="10"/>
  <c r="LD76" i="10"/>
  <c r="KX76" i="10"/>
  <c r="KU76" i="10"/>
  <c r="KR76" i="10"/>
  <c r="KO76" i="10"/>
  <c r="KI76" i="10"/>
  <c r="KF76" i="10"/>
  <c r="KC76" i="10"/>
  <c r="JZ76" i="10"/>
  <c r="JT76" i="10"/>
  <c r="JQ76" i="10"/>
  <c r="JN76" i="10"/>
  <c r="JK76" i="10"/>
  <c r="JE76" i="10"/>
  <c r="JB76" i="10"/>
  <c r="IY76" i="10"/>
  <c r="IV76" i="10"/>
  <c r="IS76" i="10"/>
  <c r="HI76" i="10"/>
  <c r="HF76" i="10"/>
  <c r="HC76" i="10"/>
  <c r="GZ76" i="10"/>
  <c r="GW76" i="10"/>
  <c r="GQ76" i="10"/>
  <c r="GN76" i="10"/>
  <c r="GK76" i="10"/>
  <c r="GH76" i="10"/>
  <c r="GB76" i="10"/>
  <c r="FY76" i="10"/>
  <c r="FV76" i="10"/>
  <c r="FS76" i="10"/>
  <c r="FM76" i="10"/>
  <c r="FJ76" i="10"/>
  <c r="FG76" i="10"/>
  <c r="FD76" i="10"/>
  <c r="EX76" i="10"/>
  <c r="EU76" i="10"/>
  <c r="ER76" i="10"/>
  <c r="EO76" i="10"/>
  <c r="EI76" i="10"/>
  <c r="EF76" i="10"/>
  <c r="EC76" i="10"/>
  <c r="DZ76" i="10"/>
  <c r="DT76" i="10"/>
  <c r="DQ76" i="10"/>
  <c r="DN76" i="10"/>
  <c r="DK76" i="10"/>
  <c r="DE76" i="10"/>
  <c r="DB76" i="10"/>
  <c r="CY76" i="10"/>
  <c r="CV76" i="10"/>
  <c r="CP76" i="10"/>
  <c r="CM76" i="10"/>
  <c r="CJ76" i="10"/>
  <c r="CG76" i="10"/>
  <c r="BL76" i="10"/>
  <c r="BI76" i="10"/>
  <c r="BF76" i="10"/>
  <c r="BC76" i="10"/>
  <c r="AZ76" i="10"/>
  <c r="AE77" i="10"/>
  <c r="P77" i="10"/>
  <c r="M77" i="10"/>
  <c r="J77" i="10"/>
  <c r="G77" i="10"/>
  <c r="D77" i="10"/>
  <c r="P76" i="10"/>
  <c r="M76" i="10"/>
  <c r="J76" i="10"/>
  <c r="G76" i="10"/>
  <c r="D76" i="10"/>
  <c r="NU72" i="10"/>
  <c r="NR72" i="10"/>
  <c r="NO72" i="10"/>
  <c r="NL72" i="10"/>
  <c r="NF72" i="10"/>
  <c r="NC72" i="10"/>
  <c r="MZ72" i="10"/>
  <c r="MW72" i="10"/>
  <c r="MQ72" i="10"/>
  <c r="MN72" i="10"/>
  <c r="MK72" i="10"/>
  <c r="MH72" i="10"/>
  <c r="MB72" i="10"/>
  <c r="LY72" i="10"/>
  <c r="LV72" i="10"/>
  <c r="LS72" i="10"/>
  <c r="LM72" i="10"/>
  <c r="LJ72" i="10"/>
  <c r="LG72" i="10"/>
  <c r="LD72" i="10"/>
  <c r="KX72" i="10"/>
  <c r="KU72" i="10"/>
  <c r="KR72" i="10"/>
  <c r="KO72" i="10"/>
  <c r="KI72" i="10"/>
  <c r="KF72" i="10"/>
  <c r="KC72" i="10"/>
  <c r="JZ72" i="10"/>
  <c r="JT72" i="10"/>
  <c r="JQ72" i="10"/>
  <c r="JN72" i="10"/>
  <c r="JK72" i="10"/>
  <c r="JE72" i="10"/>
  <c r="JB72" i="10"/>
  <c r="IY72" i="10"/>
  <c r="IV72" i="10"/>
  <c r="IS72" i="10"/>
  <c r="IM72" i="10"/>
  <c r="IM100" i="10" s="1"/>
  <c r="IJ72" i="10"/>
  <c r="IJ100" i="10" s="1"/>
  <c r="IG72" i="10"/>
  <c r="IG100" i="10" s="1"/>
  <c r="ID72" i="10"/>
  <c r="ID100" i="10" s="1"/>
  <c r="HX72" i="10"/>
  <c r="HX95" i="10" s="1"/>
  <c r="HU72" i="10"/>
  <c r="HU95" i="10" s="1"/>
  <c r="HR72" i="10"/>
  <c r="HR95" i="10" s="1"/>
  <c r="HO72" i="10"/>
  <c r="HO96" i="10" s="1"/>
  <c r="HI72" i="10"/>
  <c r="HF72" i="10"/>
  <c r="HC72" i="10"/>
  <c r="GZ72" i="10"/>
  <c r="GW72" i="10"/>
  <c r="GQ72" i="10"/>
  <c r="GN72" i="10"/>
  <c r="GK72" i="10"/>
  <c r="GH72" i="10"/>
  <c r="GB72" i="10"/>
  <c r="FY72" i="10"/>
  <c r="FV72" i="10"/>
  <c r="FS72" i="10"/>
  <c r="FM72" i="10"/>
  <c r="FJ72" i="10"/>
  <c r="FG72" i="10"/>
  <c r="FD72" i="10"/>
  <c r="EX72" i="10"/>
  <c r="EU72" i="10"/>
  <c r="ER72" i="10"/>
  <c r="EO72" i="10"/>
  <c r="EI72" i="10"/>
  <c r="EF72" i="10"/>
  <c r="EC72" i="10"/>
  <c r="DZ72" i="10"/>
  <c r="DT72" i="10"/>
  <c r="DQ72" i="10"/>
  <c r="DN72" i="10"/>
  <c r="DK72" i="10"/>
  <c r="DE72" i="10"/>
  <c r="DB72" i="10"/>
  <c r="CY72" i="10"/>
  <c r="CV72" i="10"/>
  <c r="CP72" i="10"/>
  <c r="CM72" i="10"/>
  <c r="CJ72" i="10"/>
  <c r="CG72" i="10"/>
  <c r="CA72" i="10"/>
  <c r="CA90" i="10" s="1"/>
  <c r="BX72" i="10"/>
  <c r="BX94" i="10" s="1"/>
  <c r="BU72" i="10"/>
  <c r="BU94" i="10" s="1"/>
  <c r="BR72" i="10"/>
  <c r="BR93" i="10" s="1"/>
  <c r="BL72" i="10"/>
  <c r="BI72" i="10"/>
  <c r="BF72" i="10"/>
  <c r="BC72" i="10"/>
  <c r="AZ72" i="10"/>
  <c r="AT72" i="10"/>
  <c r="AT96" i="10" s="1"/>
  <c r="AQ72" i="10"/>
  <c r="AQ97" i="10" s="1"/>
  <c r="AN72" i="10"/>
  <c r="AN100" i="10" s="1"/>
  <c r="AK72" i="10"/>
  <c r="AK82" i="10" s="1"/>
  <c r="AE72" i="10"/>
  <c r="AE100" i="10" s="1"/>
  <c r="AB72" i="10"/>
  <c r="AB100" i="10" s="1"/>
  <c r="Y72" i="10"/>
  <c r="Y94" i="10" s="1"/>
  <c r="V72" i="10"/>
  <c r="V94" i="10" s="1"/>
  <c r="P72" i="10"/>
  <c r="M72" i="10"/>
  <c r="J72" i="10"/>
  <c r="G72" i="10"/>
  <c r="D72" i="10"/>
  <c r="NU64" i="10"/>
  <c r="NR64" i="10"/>
  <c r="NO64" i="10"/>
  <c r="NL64" i="10"/>
  <c r="NF64" i="10"/>
  <c r="NC64" i="10"/>
  <c r="MZ64" i="10"/>
  <c r="MW64" i="10"/>
  <c r="MQ64" i="10"/>
  <c r="MN64" i="10"/>
  <c r="MK64" i="10"/>
  <c r="MH64" i="10"/>
  <c r="MB64" i="10"/>
  <c r="LY64" i="10"/>
  <c r="LV64" i="10"/>
  <c r="LS64" i="10"/>
  <c r="LM64" i="10"/>
  <c r="LJ64" i="10"/>
  <c r="LG64" i="10"/>
  <c r="LD64" i="10"/>
  <c r="KX64" i="10"/>
  <c r="KU64" i="10"/>
  <c r="KR64" i="10"/>
  <c r="KO64" i="10"/>
  <c r="KF64" i="10"/>
  <c r="KC64" i="10"/>
  <c r="JZ64" i="10"/>
  <c r="JT64" i="10"/>
  <c r="JQ64" i="10"/>
  <c r="JN64" i="10"/>
  <c r="JK64" i="10"/>
  <c r="GQ64" i="10"/>
  <c r="GN64" i="10"/>
  <c r="GK64" i="10"/>
  <c r="GH64" i="10"/>
  <c r="GB64" i="10"/>
  <c r="FY64" i="10"/>
  <c r="FV64" i="10"/>
  <c r="FS64" i="10"/>
  <c r="FM64" i="10"/>
  <c r="FJ64" i="10"/>
  <c r="FG64" i="10"/>
  <c r="FD64" i="10"/>
  <c r="EX64" i="10"/>
  <c r="EU64" i="10"/>
  <c r="ER64" i="10"/>
  <c r="EO64" i="10"/>
  <c r="EI64" i="10"/>
  <c r="EF64" i="10"/>
  <c r="EC64" i="10"/>
  <c r="DZ64" i="10"/>
  <c r="DT64" i="10"/>
  <c r="DQ64" i="10"/>
  <c r="DN64" i="10"/>
  <c r="DK64" i="10"/>
  <c r="DE64" i="10"/>
  <c r="DB64" i="10"/>
  <c r="CY64" i="10"/>
  <c r="CV64" i="10"/>
  <c r="CP64" i="10"/>
  <c r="CM64" i="10"/>
  <c r="CJ64" i="10"/>
  <c r="CG64" i="10"/>
  <c r="NU63" i="10"/>
  <c r="NR63" i="10"/>
  <c r="NO63" i="10"/>
  <c r="NL63" i="10"/>
  <c r="NF63" i="10"/>
  <c r="NC63" i="10"/>
  <c r="MZ63" i="10"/>
  <c r="MW63" i="10"/>
  <c r="MQ63" i="10"/>
  <c r="MN63" i="10"/>
  <c r="MK63" i="10"/>
  <c r="MH63" i="10"/>
  <c r="MB63" i="10"/>
  <c r="LY63" i="10"/>
  <c r="LV63" i="10"/>
  <c r="LS63" i="10"/>
  <c r="LM63" i="10"/>
  <c r="LJ63" i="10"/>
  <c r="LG63" i="10"/>
  <c r="LD63" i="10"/>
  <c r="KX63" i="10"/>
  <c r="KU63" i="10"/>
  <c r="KR63" i="10"/>
  <c r="KO63" i="10"/>
  <c r="KF63" i="10"/>
  <c r="KC63" i="10"/>
  <c r="JZ63" i="10"/>
  <c r="JT63" i="10"/>
  <c r="JQ63" i="10"/>
  <c r="JN63" i="10"/>
  <c r="JK63" i="10"/>
  <c r="GQ63" i="10"/>
  <c r="GN63" i="10"/>
  <c r="GK63" i="10"/>
  <c r="GH63" i="10"/>
  <c r="GB63" i="10"/>
  <c r="FY63" i="10"/>
  <c r="FV63" i="10"/>
  <c r="FS63" i="10"/>
  <c r="FM63" i="10"/>
  <c r="FJ63" i="10"/>
  <c r="FG63" i="10"/>
  <c r="FD63" i="10"/>
  <c r="EX63" i="10"/>
  <c r="EU63" i="10"/>
  <c r="ER63" i="10"/>
  <c r="EO63" i="10"/>
  <c r="EI63" i="10"/>
  <c r="EF63" i="10"/>
  <c r="EC63" i="10"/>
  <c r="DZ63" i="10"/>
  <c r="DT63" i="10"/>
  <c r="DQ63" i="10"/>
  <c r="DN63" i="10"/>
  <c r="DK63" i="10"/>
  <c r="DE63" i="10"/>
  <c r="DB63" i="10"/>
  <c r="CY63" i="10"/>
  <c r="CV63" i="10"/>
  <c r="CP63" i="10"/>
  <c r="CM63" i="10"/>
  <c r="CJ63" i="10"/>
  <c r="CG63" i="10"/>
  <c r="NU62" i="10"/>
  <c r="NR62" i="10"/>
  <c r="NO62" i="10"/>
  <c r="NL62" i="10"/>
  <c r="NF62" i="10"/>
  <c r="NC62" i="10"/>
  <c r="MZ62" i="10"/>
  <c r="MW62" i="10"/>
  <c r="MQ62" i="10"/>
  <c r="MN62" i="10"/>
  <c r="MK62" i="10"/>
  <c r="MH62" i="10"/>
  <c r="MB62" i="10"/>
  <c r="LY62" i="10"/>
  <c r="LV62" i="10"/>
  <c r="LS62" i="10"/>
  <c r="LM62" i="10"/>
  <c r="LJ62" i="10"/>
  <c r="LG62" i="10"/>
  <c r="LD62" i="10"/>
  <c r="KX62" i="10"/>
  <c r="KU62" i="10"/>
  <c r="KR62" i="10"/>
  <c r="KO62" i="10"/>
  <c r="KF62" i="10"/>
  <c r="KC62" i="10"/>
  <c r="JZ62" i="10"/>
  <c r="JT62" i="10"/>
  <c r="JQ62" i="10"/>
  <c r="JN62" i="10"/>
  <c r="JK62" i="10"/>
  <c r="GQ62" i="10"/>
  <c r="GN62" i="10"/>
  <c r="GK62" i="10"/>
  <c r="GH62" i="10"/>
  <c r="GB62" i="10"/>
  <c r="FY62" i="10"/>
  <c r="FV62" i="10"/>
  <c r="FS62" i="10"/>
  <c r="FM62" i="10"/>
  <c r="FJ62" i="10"/>
  <c r="FG62" i="10"/>
  <c r="FD62" i="10"/>
  <c r="EX62" i="10"/>
  <c r="EU62" i="10"/>
  <c r="ER62" i="10"/>
  <c r="EO62" i="10"/>
  <c r="EI62" i="10"/>
  <c r="EF62" i="10"/>
  <c r="EC62" i="10"/>
  <c r="DZ62" i="10"/>
  <c r="DT62" i="10"/>
  <c r="DQ62" i="10"/>
  <c r="DN62" i="10"/>
  <c r="DK62" i="10"/>
  <c r="DE62" i="10"/>
  <c r="DB62" i="10"/>
  <c r="CY62" i="10"/>
  <c r="CV62" i="10"/>
  <c r="CP62" i="10"/>
  <c r="CM62" i="10"/>
  <c r="CJ62" i="10"/>
  <c r="CG62" i="10"/>
  <c r="CA62" i="10"/>
  <c r="NU61" i="10"/>
  <c r="NR61" i="10"/>
  <c r="NO61" i="10"/>
  <c r="NL61" i="10"/>
  <c r="NF61" i="10"/>
  <c r="NC61" i="10"/>
  <c r="MZ61" i="10"/>
  <c r="MW61" i="10"/>
  <c r="MQ61" i="10"/>
  <c r="MN61" i="10"/>
  <c r="MK61" i="10"/>
  <c r="MH61" i="10"/>
  <c r="MB61" i="10"/>
  <c r="LY61" i="10"/>
  <c r="LV61" i="10"/>
  <c r="LS61" i="10"/>
  <c r="LM61" i="10"/>
  <c r="LJ61" i="10"/>
  <c r="LG61" i="10"/>
  <c r="LD61" i="10"/>
  <c r="KX61" i="10"/>
  <c r="KU61" i="10"/>
  <c r="KR61" i="10"/>
  <c r="KO61" i="10"/>
  <c r="KF61" i="10"/>
  <c r="KC61" i="10"/>
  <c r="JZ61" i="10"/>
  <c r="JT61" i="10"/>
  <c r="JQ61" i="10"/>
  <c r="JN61" i="10"/>
  <c r="JK61" i="10"/>
  <c r="GQ61" i="10"/>
  <c r="GN61" i="10"/>
  <c r="GK61" i="10"/>
  <c r="GH61" i="10"/>
  <c r="GB61" i="10"/>
  <c r="FY61" i="10"/>
  <c r="FV61" i="10"/>
  <c r="FS61" i="10"/>
  <c r="FM61" i="10"/>
  <c r="FJ61" i="10"/>
  <c r="FG61" i="10"/>
  <c r="FD61" i="10"/>
  <c r="EX61" i="10"/>
  <c r="EU61" i="10"/>
  <c r="ER61" i="10"/>
  <c r="EO61" i="10"/>
  <c r="EI61" i="10"/>
  <c r="EF61" i="10"/>
  <c r="EC61" i="10"/>
  <c r="DZ61" i="10"/>
  <c r="DT61" i="10"/>
  <c r="DQ61" i="10"/>
  <c r="DN61" i="10"/>
  <c r="DK61" i="10"/>
  <c r="DE61" i="10"/>
  <c r="DB61" i="10"/>
  <c r="CY61" i="10"/>
  <c r="CV61" i="10"/>
  <c r="CP61" i="10"/>
  <c r="CM61" i="10"/>
  <c r="CJ61" i="10"/>
  <c r="CG61" i="10"/>
  <c r="NU60" i="10"/>
  <c r="NR60" i="10"/>
  <c r="NO60" i="10"/>
  <c r="NL60" i="10"/>
  <c r="NF60" i="10"/>
  <c r="NC60" i="10"/>
  <c r="MZ60" i="10"/>
  <c r="MW60" i="10"/>
  <c r="MQ60" i="10"/>
  <c r="MN60" i="10"/>
  <c r="MK60" i="10"/>
  <c r="MH60" i="10"/>
  <c r="MB60" i="10"/>
  <c r="LY60" i="10"/>
  <c r="LV60" i="10"/>
  <c r="LS60" i="10"/>
  <c r="LM60" i="10"/>
  <c r="LJ60" i="10"/>
  <c r="LG60" i="10"/>
  <c r="LD60" i="10"/>
  <c r="KX60" i="10"/>
  <c r="KU60" i="10"/>
  <c r="KR60" i="10"/>
  <c r="KO60" i="10"/>
  <c r="KF60" i="10"/>
  <c r="KC60" i="10"/>
  <c r="JZ60" i="10"/>
  <c r="JT60" i="10"/>
  <c r="JQ60" i="10"/>
  <c r="JN60" i="10"/>
  <c r="JK60" i="10"/>
  <c r="GQ60" i="10"/>
  <c r="GN60" i="10"/>
  <c r="GK60" i="10"/>
  <c r="GH60" i="10"/>
  <c r="GB60" i="10"/>
  <c r="FY60" i="10"/>
  <c r="FV60" i="10"/>
  <c r="FS60" i="10"/>
  <c r="FM60" i="10"/>
  <c r="FJ60" i="10"/>
  <c r="FG60" i="10"/>
  <c r="FD60" i="10"/>
  <c r="EX60" i="10"/>
  <c r="EU60" i="10"/>
  <c r="ER60" i="10"/>
  <c r="EO60" i="10"/>
  <c r="EI60" i="10"/>
  <c r="EF60" i="10"/>
  <c r="EC60" i="10"/>
  <c r="DZ60" i="10"/>
  <c r="DT60" i="10"/>
  <c r="DQ60" i="10"/>
  <c r="DN60" i="10"/>
  <c r="DK60" i="10"/>
  <c r="DE60" i="10"/>
  <c r="DB60" i="10"/>
  <c r="CY60" i="10"/>
  <c r="CV60" i="10"/>
  <c r="CP60" i="10"/>
  <c r="CM60" i="10"/>
  <c r="CJ60" i="10"/>
  <c r="CG60" i="10"/>
  <c r="NU59" i="10"/>
  <c r="NR59" i="10"/>
  <c r="NO59" i="10"/>
  <c r="NL59" i="10"/>
  <c r="NF59" i="10"/>
  <c r="NC59" i="10"/>
  <c r="MZ59" i="10"/>
  <c r="MW59" i="10"/>
  <c r="MQ59" i="10"/>
  <c r="MN59" i="10"/>
  <c r="MK59" i="10"/>
  <c r="MH59" i="10"/>
  <c r="MB59" i="10"/>
  <c r="LY59" i="10"/>
  <c r="LV59" i="10"/>
  <c r="LS59" i="10"/>
  <c r="LM59" i="10"/>
  <c r="LJ59" i="10"/>
  <c r="LG59" i="10"/>
  <c r="LD59" i="10"/>
  <c r="KX59" i="10"/>
  <c r="KU59" i="10"/>
  <c r="KR59" i="10"/>
  <c r="KO59" i="10"/>
  <c r="KF59" i="10"/>
  <c r="KC59" i="10"/>
  <c r="JZ59" i="10"/>
  <c r="JT59" i="10"/>
  <c r="JQ59" i="10"/>
  <c r="JN59" i="10"/>
  <c r="JK59" i="10"/>
  <c r="JE59" i="10"/>
  <c r="JB59" i="10"/>
  <c r="IY59" i="10"/>
  <c r="IV59" i="10"/>
  <c r="IS59" i="10"/>
  <c r="HI59" i="10"/>
  <c r="HF59" i="10"/>
  <c r="HC59" i="10"/>
  <c r="GZ59" i="10"/>
  <c r="GW59" i="10"/>
  <c r="GQ59" i="10"/>
  <c r="GN59" i="10"/>
  <c r="GK59" i="10"/>
  <c r="GH59" i="10"/>
  <c r="GB59" i="10"/>
  <c r="FY59" i="10"/>
  <c r="FV59" i="10"/>
  <c r="FS59" i="10"/>
  <c r="FM59" i="10"/>
  <c r="FJ59" i="10"/>
  <c r="FG59" i="10"/>
  <c r="FD59" i="10"/>
  <c r="EX59" i="10"/>
  <c r="EU59" i="10"/>
  <c r="ER59" i="10"/>
  <c r="EO59" i="10"/>
  <c r="EI59" i="10"/>
  <c r="EF59" i="10"/>
  <c r="EC59" i="10"/>
  <c r="DZ59" i="10"/>
  <c r="DT59" i="10"/>
  <c r="DQ59" i="10"/>
  <c r="DN59" i="10"/>
  <c r="DK59" i="10"/>
  <c r="DE59" i="10"/>
  <c r="DB59" i="10"/>
  <c r="CY59" i="10"/>
  <c r="CV59" i="10"/>
  <c r="CP59" i="10"/>
  <c r="CM59" i="10"/>
  <c r="CJ59" i="10"/>
  <c r="CG59" i="10"/>
  <c r="BL59" i="10"/>
  <c r="BI59" i="10"/>
  <c r="BF59" i="10"/>
  <c r="BC59" i="10"/>
  <c r="AZ59" i="10"/>
  <c r="P59" i="10"/>
  <c r="M59" i="10"/>
  <c r="J59" i="10"/>
  <c r="G59" i="10"/>
  <c r="D59" i="10"/>
  <c r="NU58" i="10"/>
  <c r="NR58" i="10"/>
  <c r="NO58" i="10"/>
  <c r="NL58" i="10"/>
  <c r="NF58" i="10"/>
  <c r="NC58" i="10"/>
  <c r="MZ58" i="10"/>
  <c r="MW58" i="10"/>
  <c r="MQ58" i="10"/>
  <c r="MN58" i="10"/>
  <c r="MK58" i="10"/>
  <c r="MH58" i="10"/>
  <c r="MB58" i="10"/>
  <c r="LY58" i="10"/>
  <c r="LV58" i="10"/>
  <c r="LS58" i="10"/>
  <c r="LM58" i="10"/>
  <c r="LJ58" i="10"/>
  <c r="LG58" i="10"/>
  <c r="LD58" i="10"/>
  <c r="KX58" i="10"/>
  <c r="KU58" i="10"/>
  <c r="KR58" i="10"/>
  <c r="KO58" i="10"/>
  <c r="KF58" i="10"/>
  <c r="KC58" i="10"/>
  <c r="JZ58" i="10"/>
  <c r="JT58" i="10"/>
  <c r="JQ58" i="10"/>
  <c r="JN58" i="10"/>
  <c r="JK58" i="10"/>
  <c r="JE58" i="10"/>
  <c r="JB58" i="10"/>
  <c r="IY58" i="10"/>
  <c r="IV58" i="10"/>
  <c r="IS58" i="10"/>
  <c r="HI58" i="10"/>
  <c r="HF58" i="10"/>
  <c r="HC58" i="10"/>
  <c r="GZ58" i="10"/>
  <c r="GW58" i="10"/>
  <c r="GQ58" i="10"/>
  <c r="GN58" i="10"/>
  <c r="GK58" i="10"/>
  <c r="GH58" i="10"/>
  <c r="GB58" i="10"/>
  <c r="FY58" i="10"/>
  <c r="FV58" i="10"/>
  <c r="FS58" i="10"/>
  <c r="FM58" i="10"/>
  <c r="FJ58" i="10"/>
  <c r="FG58" i="10"/>
  <c r="FD58" i="10"/>
  <c r="EX58" i="10"/>
  <c r="EU58" i="10"/>
  <c r="ER58" i="10"/>
  <c r="EO58" i="10"/>
  <c r="EI58" i="10"/>
  <c r="EF58" i="10"/>
  <c r="EC58" i="10"/>
  <c r="DZ58" i="10"/>
  <c r="DT58" i="10"/>
  <c r="DQ58" i="10"/>
  <c r="DN58" i="10"/>
  <c r="DK58" i="10"/>
  <c r="DE58" i="10"/>
  <c r="DB58" i="10"/>
  <c r="CY58" i="10"/>
  <c r="CV58" i="10"/>
  <c r="CP58" i="10"/>
  <c r="CM58" i="10"/>
  <c r="CJ58" i="10"/>
  <c r="CG58" i="10"/>
  <c r="BL58" i="10"/>
  <c r="BI58" i="10"/>
  <c r="BF58" i="10"/>
  <c r="BC58" i="10"/>
  <c r="AZ58" i="10"/>
  <c r="P58" i="10"/>
  <c r="M58" i="10"/>
  <c r="J58" i="10"/>
  <c r="G58" i="10"/>
  <c r="D58" i="10"/>
  <c r="NU57" i="10"/>
  <c r="NR57" i="10"/>
  <c r="NO57" i="10"/>
  <c r="NL57" i="10"/>
  <c r="NF57" i="10"/>
  <c r="NC57" i="10"/>
  <c r="MZ57" i="10"/>
  <c r="MW57" i="10"/>
  <c r="MQ57" i="10"/>
  <c r="MN57" i="10"/>
  <c r="MK57" i="10"/>
  <c r="MH57" i="10"/>
  <c r="MB57" i="10"/>
  <c r="LY57" i="10"/>
  <c r="LV57" i="10"/>
  <c r="LS57" i="10"/>
  <c r="LM57" i="10"/>
  <c r="LJ57" i="10"/>
  <c r="LG57" i="10"/>
  <c r="LD57" i="10"/>
  <c r="KX57" i="10"/>
  <c r="KU57" i="10"/>
  <c r="KR57" i="10"/>
  <c r="KO57" i="10"/>
  <c r="KF57" i="10"/>
  <c r="KC57" i="10"/>
  <c r="JZ57" i="10"/>
  <c r="JT57" i="10"/>
  <c r="JQ57" i="10"/>
  <c r="JN57" i="10"/>
  <c r="JK57" i="10"/>
  <c r="JE57" i="10"/>
  <c r="JB57" i="10"/>
  <c r="IY57" i="10"/>
  <c r="IV57" i="10"/>
  <c r="IS57" i="10"/>
  <c r="HI57" i="10"/>
  <c r="HF57" i="10"/>
  <c r="HC57" i="10"/>
  <c r="GZ57" i="10"/>
  <c r="GW57" i="10"/>
  <c r="GQ57" i="10"/>
  <c r="GN57" i="10"/>
  <c r="GK57" i="10"/>
  <c r="GH57" i="10"/>
  <c r="GB57" i="10"/>
  <c r="FY57" i="10"/>
  <c r="FV57" i="10"/>
  <c r="FS57" i="10"/>
  <c r="FM57" i="10"/>
  <c r="FJ57" i="10"/>
  <c r="FG57" i="10"/>
  <c r="FD57" i="10"/>
  <c r="EX57" i="10"/>
  <c r="EU57" i="10"/>
  <c r="ER57" i="10"/>
  <c r="EO57" i="10"/>
  <c r="EI57" i="10"/>
  <c r="EF57" i="10"/>
  <c r="EC57" i="10"/>
  <c r="DZ57" i="10"/>
  <c r="DT57" i="10"/>
  <c r="DQ57" i="10"/>
  <c r="DN57" i="10"/>
  <c r="DK57" i="10"/>
  <c r="DE57" i="10"/>
  <c r="DB57" i="10"/>
  <c r="CY57" i="10"/>
  <c r="CV57" i="10"/>
  <c r="CP57" i="10"/>
  <c r="CM57" i="10"/>
  <c r="CJ57" i="10"/>
  <c r="CG57" i="10"/>
  <c r="BL57" i="10"/>
  <c r="BI57" i="10"/>
  <c r="BF57" i="10"/>
  <c r="BC57" i="10"/>
  <c r="AZ57" i="10"/>
  <c r="AB57" i="10"/>
  <c r="Y57" i="10"/>
  <c r="P57" i="10"/>
  <c r="M57" i="10"/>
  <c r="J57" i="10"/>
  <c r="G57" i="10"/>
  <c r="D57" i="10"/>
  <c r="NU56" i="10"/>
  <c r="NR56" i="10"/>
  <c r="NO56" i="10"/>
  <c r="NL56" i="10"/>
  <c r="NF56" i="10"/>
  <c r="NC56" i="10"/>
  <c r="MZ56" i="10"/>
  <c r="MW56" i="10"/>
  <c r="MQ56" i="10"/>
  <c r="MN56" i="10"/>
  <c r="MK56" i="10"/>
  <c r="MH56" i="10"/>
  <c r="MB56" i="10"/>
  <c r="LY56" i="10"/>
  <c r="LV56" i="10"/>
  <c r="LS56" i="10"/>
  <c r="LM56" i="10"/>
  <c r="LJ56" i="10"/>
  <c r="LG56" i="10"/>
  <c r="LD56" i="10"/>
  <c r="KX56" i="10"/>
  <c r="KU56" i="10"/>
  <c r="KR56" i="10"/>
  <c r="KO56" i="10"/>
  <c r="KF56" i="10"/>
  <c r="KC56" i="10"/>
  <c r="JZ56" i="10"/>
  <c r="JT56" i="10"/>
  <c r="JQ56" i="10"/>
  <c r="JN56" i="10"/>
  <c r="JK56" i="10"/>
  <c r="JE56" i="10"/>
  <c r="JB56" i="10"/>
  <c r="IY56" i="10"/>
  <c r="IV56" i="10"/>
  <c r="IS56" i="10"/>
  <c r="HI56" i="10"/>
  <c r="HF56" i="10"/>
  <c r="HC56" i="10"/>
  <c r="GZ56" i="10"/>
  <c r="GW56" i="10"/>
  <c r="GQ56" i="10"/>
  <c r="GN56" i="10"/>
  <c r="GK56" i="10"/>
  <c r="GH56" i="10"/>
  <c r="GB56" i="10"/>
  <c r="FY56" i="10"/>
  <c r="FV56" i="10"/>
  <c r="FS56" i="10"/>
  <c r="FM56" i="10"/>
  <c r="FJ56" i="10"/>
  <c r="FG56" i="10"/>
  <c r="FD56" i="10"/>
  <c r="EX56" i="10"/>
  <c r="EU56" i="10"/>
  <c r="ER56" i="10"/>
  <c r="EO56" i="10"/>
  <c r="EI56" i="10"/>
  <c r="EF56" i="10"/>
  <c r="EC56" i="10"/>
  <c r="DZ56" i="10"/>
  <c r="DT56" i="10"/>
  <c r="DQ56" i="10"/>
  <c r="DN56" i="10"/>
  <c r="DK56" i="10"/>
  <c r="DE56" i="10"/>
  <c r="DB56" i="10"/>
  <c r="CY56" i="10"/>
  <c r="CV56" i="10"/>
  <c r="CP56" i="10"/>
  <c r="CM56" i="10"/>
  <c r="CJ56" i="10"/>
  <c r="CG56" i="10"/>
  <c r="BL56" i="10"/>
  <c r="BI56" i="10"/>
  <c r="BF56" i="10"/>
  <c r="BC56" i="10"/>
  <c r="AZ56" i="10"/>
  <c r="P56" i="10"/>
  <c r="M56" i="10"/>
  <c r="J56" i="10"/>
  <c r="G56" i="10"/>
  <c r="D56" i="10"/>
  <c r="NU55" i="10"/>
  <c r="NR55" i="10"/>
  <c r="NO55" i="10"/>
  <c r="NL55" i="10"/>
  <c r="NF55" i="10"/>
  <c r="NC55" i="10"/>
  <c r="MZ55" i="10"/>
  <c r="MW55" i="10"/>
  <c r="MQ55" i="10"/>
  <c r="MN55" i="10"/>
  <c r="MK55" i="10"/>
  <c r="MH55" i="10"/>
  <c r="MB55" i="10"/>
  <c r="LY55" i="10"/>
  <c r="LV55" i="10"/>
  <c r="LS55" i="10"/>
  <c r="LM55" i="10"/>
  <c r="LJ55" i="10"/>
  <c r="LG55" i="10"/>
  <c r="LD55" i="10"/>
  <c r="KX55" i="10"/>
  <c r="KU55" i="10"/>
  <c r="KR55" i="10"/>
  <c r="KO55" i="10"/>
  <c r="KF55" i="10"/>
  <c r="KC55" i="10"/>
  <c r="JZ55" i="10"/>
  <c r="JT55" i="10"/>
  <c r="JQ55" i="10"/>
  <c r="JN55" i="10"/>
  <c r="JK55" i="10"/>
  <c r="JE55" i="10"/>
  <c r="JB55" i="10"/>
  <c r="IY55" i="10"/>
  <c r="IV55" i="10"/>
  <c r="IS55" i="10"/>
  <c r="HI55" i="10"/>
  <c r="HF55" i="10"/>
  <c r="HC55" i="10"/>
  <c r="GZ55" i="10"/>
  <c r="GW55" i="10"/>
  <c r="GQ55" i="10"/>
  <c r="GN55" i="10"/>
  <c r="GK55" i="10"/>
  <c r="GH55" i="10"/>
  <c r="GB55" i="10"/>
  <c r="FY55" i="10"/>
  <c r="FV55" i="10"/>
  <c r="FS55" i="10"/>
  <c r="FM55" i="10"/>
  <c r="FJ55" i="10"/>
  <c r="FG55" i="10"/>
  <c r="FD55" i="10"/>
  <c r="EX55" i="10"/>
  <c r="EU55" i="10"/>
  <c r="ER55" i="10"/>
  <c r="EO55" i="10"/>
  <c r="EI55" i="10"/>
  <c r="EF55" i="10"/>
  <c r="EC55" i="10"/>
  <c r="DZ55" i="10"/>
  <c r="DT55" i="10"/>
  <c r="DQ55" i="10"/>
  <c r="DN55" i="10"/>
  <c r="DK55" i="10"/>
  <c r="DE55" i="10"/>
  <c r="DB55" i="10"/>
  <c r="CY55" i="10"/>
  <c r="CV55" i="10"/>
  <c r="CP55" i="10"/>
  <c r="CM55" i="10"/>
  <c r="CJ55" i="10"/>
  <c r="CG55" i="10"/>
  <c r="BL55" i="10"/>
  <c r="BI55" i="10"/>
  <c r="BF55" i="10"/>
  <c r="BC55" i="10"/>
  <c r="AZ55" i="10"/>
  <c r="P55" i="10"/>
  <c r="M55" i="10"/>
  <c r="J55" i="10"/>
  <c r="G55" i="10"/>
  <c r="D55" i="10"/>
  <c r="NU54" i="10"/>
  <c r="NR54" i="10"/>
  <c r="NO54" i="10"/>
  <c r="NL54" i="10"/>
  <c r="NF54" i="10"/>
  <c r="NC54" i="10"/>
  <c r="MZ54" i="10"/>
  <c r="MW54" i="10"/>
  <c r="MQ54" i="10"/>
  <c r="MN54" i="10"/>
  <c r="MK54" i="10"/>
  <c r="MH54" i="10"/>
  <c r="MB54" i="10"/>
  <c r="LY54" i="10"/>
  <c r="LV54" i="10"/>
  <c r="LS54" i="10"/>
  <c r="LM54" i="10"/>
  <c r="LJ54" i="10"/>
  <c r="LG54" i="10"/>
  <c r="LD54" i="10"/>
  <c r="KX54" i="10"/>
  <c r="KU54" i="10"/>
  <c r="KR54" i="10"/>
  <c r="KO54" i="10"/>
  <c r="KF54" i="10"/>
  <c r="KC54" i="10"/>
  <c r="JZ54" i="10"/>
  <c r="JT54" i="10"/>
  <c r="JQ54" i="10"/>
  <c r="JN54" i="10"/>
  <c r="JK54" i="10"/>
  <c r="JE54" i="10"/>
  <c r="JB54" i="10"/>
  <c r="IY54" i="10"/>
  <c r="IV54" i="10"/>
  <c r="IS54" i="10"/>
  <c r="HI54" i="10"/>
  <c r="HF54" i="10"/>
  <c r="HC54" i="10"/>
  <c r="GZ54" i="10"/>
  <c r="GW54" i="10"/>
  <c r="GQ54" i="10"/>
  <c r="GN54" i="10"/>
  <c r="GK54" i="10"/>
  <c r="GH54" i="10"/>
  <c r="GB54" i="10"/>
  <c r="FY54" i="10"/>
  <c r="FV54" i="10"/>
  <c r="FS54" i="10"/>
  <c r="FM54" i="10"/>
  <c r="FJ54" i="10"/>
  <c r="FG54" i="10"/>
  <c r="FD54" i="10"/>
  <c r="EX54" i="10"/>
  <c r="EU54" i="10"/>
  <c r="ER54" i="10"/>
  <c r="EO54" i="10"/>
  <c r="EI54" i="10"/>
  <c r="EF54" i="10"/>
  <c r="EC54" i="10"/>
  <c r="DZ54" i="10"/>
  <c r="DT54" i="10"/>
  <c r="DQ54" i="10"/>
  <c r="DN54" i="10"/>
  <c r="DK54" i="10"/>
  <c r="DE54" i="10"/>
  <c r="DB54" i="10"/>
  <c r="CY54" i="10"/>
  <c r="CV54" i="10"/>
  <c r="CP54" i="10"/>
  <c r="CM54" i="10"/>
  <c r="CJ54" i="10"/>
  <c r="CG54" i="10"/>
  <c r="BL54" i="10"/>
  <c r="BI54" i="10"/>
  <c r="BF54" i="10"/>
  <c r="BC54" i="10"/>
  <c r="AZ54" i="10"/>
  <c r="P54" i="10"/>
  <c r="M54" i="10"/>
  <c r="J54" i="10"/>
  <c r="G54" i="10"/>
  <c r="D54" i="10"/>
  <c r="NU53" i="10"/>
  <c r="NR53" i="10"/>
  <c r="NO53" i="10"/>
  <c r="NL53" i="10"/>
  <c r="NF53" i="10"/>
  <c r="NC53" i="10"/>
  <c r="MZ53" i="10"/>
  <c r="MW53" i="10"/>
  <c r="MQ53" i="10"/>
  <c r="MN53" i="10"/>
  <c r="MK53" i="10"/>
  <c r="MH53" i="10"/>
  <c r="MB53" i="10"/>
  <c r="LY53" i="10"/>
  <c r="LV53" i="10"/>
  <c r="LS53" i="10"/>
  <c r="LM53" i="10"/>
  <c r="LJ53" i="10"/>
  <c r="LG53" i="10"/>
  <c r="LD53" i="10"/>
  <c r="KX53" i="10"/>
  <c r="KU53" i="10"/>
  <c r="KR53" i="10"/>
  <c r="KO53" i="10"/>
  <c r="KF53" i="10"/>
  <c r="KC53" i="10"/>
  <c r="JZ53" i="10"/>
  <c r="JT53" i="10"/>
  <c r="JQ53" i="10"/>
  <c r="JN53" i="10"/>
  <c r="JK53" i="10"/>
  <c r="JE53" i="10"/>
  <c r="JB53" i="10"/>
  <c r="IY53" i="10"/>
  <c r="IV53" i="10"/>
  <c r="IS53" i="10"/>
  <c r="HI53" i="10"/>
  <c r="HF53" i="10"/>
  <c r="HC53" i="10"/>
  <c r="GZ53" i="10"/>
  <c r="GW53" i="10"/>
  <c r="GQ53" i="10"/>
  <c r="GN53" i="10"/>
  <c r="GK53" i="10"/>
  <c r="GH53" i="10"/>
  <c r="GB53" i="10"/>
  <c r="FY53" i="10"/>
  <c r="FV53" i="10"/>
  <c r="FS53" i="10"/>
  <c r="FM53" i="10"/>
  <c r="FJ53" i="10"/>
  <c r="FG53" i="10"/>
  <c r="FD53" i="10"/>
  <c r="EX53" i="10"/>
  <c r="EU53" i="10"/>
  <c r="ER53" i="10"/>
  <c r="EO53" i="10"/>
  <c r="EI53" i="10"/>
  <c r="EF53" i="10"/>
  <c r="EC53" i="10"/>
  <c r="DZ53" i="10"/>
  <c r="DT53" i="10"/>
  <c r="DQ53" i="10"/>
  <c r="DN53" i="10"/>
  <c r="DK53" i="10"/>
  <c r="DE53" i="10"/>
  <c r="DB53" i="10"/>
  <c r="CY53" i="10"/>
  <c r="CV53" i="10"/>
  <c r="CP53" i="10"/>
  <c r="CM53" i="10"/>
  <c r="CJ53" i="10"/>
  <c r="CG53" i="10"/>
  <c r="BL53" i="10"/>
  <c r="BI53" i="10"/>
  <c r="BF53" i="10"/>
  <c r="BC53" i="10"/>
  <c r="AZ53" i="10"/>
  <c r="P53" i="10"/>
  <c r="M53" i="10"/>
  <c r="J53" i="10"/>
  <c r="G53" i="10"/>
  <c r="D53" i="10"/>
  <c r="NU52" i="10"/>
  <c r="NR52" i="10"/>
  <c r="NO52" i="10"/>
  <c r="NL52" i="10"/>
  <c r="NF52" i="10"/>
  <c r="NC52" i="10"/>
  <c r="MZ52" i="10"/>
  <c r="MW52" i="10"/>
  <c r="MQ52" i="10"/>
  <c r="MN52" i="10"/>
  <c r="MK52" i="10"/>
  <c r="MH52" i="10"/>
  <c r="MB52" i="10"/>
  <c r="LY52" i="10"/>
  <c r="LV52" i="10"/>
  <c r="LS52" i="10"/>
  <c r="LM52" i="10"/>
  <c r="LJ52" i="10"/>
  <c r="LG52" i="10"/>
  <c r="LD52" i="10"/>
  <c r="KX52" i="10"/>
  <c r="KU52" i="10"/>
  <c r="KR52" i="10"/>
  <c r="KO52" i="10"/>
  <c r="KF52" i="10"/>
  <c r="KC52" i="10"/>
  <c r="JZ52" i="10"/>
  <c r="JT52" i="10"/>
  <c r="JQ52" i="10"/>
  <c r="JN52" i="10"/>
  <c r="JK52" i="10"/>
  <c r="JE52" i="10"/>
  <c r="JB52" i="10"/>
  <c r="IY52" i="10"/>
  <c r="IV52" i="10"/>
  <c r="IS52" i="10"/>
  <c r="IM52" i="10"/>
  <c r="IJ52" i="10"/>
  <c r="HI52" i="10"/>
  <c r="HF52" i="10"/>
  <c r="HC52" i="10"/>
  <c r="GZ52" i="10"/>
  <c r="GW52" i="10"/>
  <c r="GQ52" i="10"/>
  <c r="GN52" i="10"/>
  <c r="GK52" i="10"/>
  <c r="GH52" i="10"/>
  <c r="GB52" i="10"/>
  <c r="FY52" i="10"/>
  <c r="FV52" i="10"/>
  <c r="FS52" i="10"/>
  <c r="FM52" i="10"/>
  <c r="FJ52" i="10"/>
  <c r="FG52" i="10"/>
  <c r="FD52" i="10"/>
  <c r="EX52" i="10"/>
  <c r="EU52" i="10"/>
  <c r="ER52" i="10"/>
  <c r="EO52" i="10"/>
  <c r="EI52" i="10"/>
  <c r="EF52" i="10"/>
  <c r="EC52" i="10"/>
  <c r="DZ52" i="10"/>
  <c r="DT52" i="10"/>
  <c r="DQ52" i="10"/>
  <c r="DN52" i="10"/>
  <c r="DK52" i="10"/>
  <c r="DE52" i="10"/>
  <c r="DB52" i="10"/>
  <c r="CY52" i="10"/>
  <c r="CV52" i="10"/>
  <c r="CP52" i="10"/>
  <c r="CM52" i="10"/>
  <c r="CJ52" i="10"/>
  <c r="CG52" i="10"/>
  <c r="BL52" i="10"/>
  <c r="BI52" i="10"/>
  <c r="BF52" i="10"/>
  <c r="BC52" i="10"/>
  <c r="AZ52" i="10"/>
  <c r="P52" i="10"/>
  <c r="M52" i="10"/>
  <c r="J52" i="10"/>
  <c r="G52" i="10"/>
  <c r="D52" i="10"/>
  <c r="NU51" i="10"/>
  <c r="NR51" i="10"/>
  <c r="NO51" i="10"/>
  <c r="NL51" i="10"/>
  <c r="NF51" i="10"/>
  <c r="NC51" i="10"/>
  <c r="MZ51" i="10"/>
  <c r="MW51" i="10"/>
  <c r="MQ51" i="10"/>
  <c r="MN51" i="10"/>
  <c r="MK51" i="10"/>
  <c r="MH51" i="10"/>
  <c r="MB51" i="10"/>
  <c r="LY51" i="10"/>
  <c r="LV51" i="10"/>
  <c r="LS51" i="10"/>
  <c r="LM51" i="10"/>
  <c r="LJ51" i="10"/>
  <c r="LG51" i="10"/>
  <c r="LD51" i="10"/>
  <c r="KX51" i="10"/>
  <c r="KU51" i="10"/>
  <c r="KR51" i="10"/>
  <c r="KO51" i="10"/>
  <c r="KF51" i="10"/>
  <c r="KC51" i="10"/>
  <c r="JZ51" i="10"/>
  <c r="JT51" i="10"/>
  <c r="JQ51" i="10"/>
  <c r="JN51" i="10"/>
  <c r="JK51" i="10"/>
  <c r="JE51" i="10"/>
  <c r="JB51" i="10"/>
  <c r="IY51" i="10"/>
  <c r="IV51" i="10"/>
  <c r="IS51" i="10"/>
  <c r="HI51" i="10"/>
  <c r="HF51" i="10"/>
  <c r="HC51" i="10"/>
  <c r="GZ51" i="10"/>
  <c r="GW51" i="10"/>
  <c r="GQ51" i="10"/>
  <c r="GN51" i="10"/>
  <c r="GK51" i="10"/>
  <c r="GH51" i="10"/>
  <c r="GB51" i="10"/>
  <c r="FY51" i="10"/>
  <c r="FV51" i="10"/>
  <c r="FS51" i="10"/>
  <c r="FM51" i="10"/>
  <c r="FJ51" i="10"/>
  <c r="FG51" i="10"/>
  <c r="FD51" i="10"/>
  <c r="EX51" i="10"/>
  <c r="EU51" i="10"/>
  <c r="ER51" i="10"/>
  <c r="EO51" i="10"/>
  <c r="EI51" i="10"/>
  <c r="EF51" i="10"/>
  <c r="EC51" i="10"/>
  <c r="DZ51" i="10"/>
  <c r="DT51" i="10"/>
  <c r="DQ51" i="10"/>
  <c r="DN51" i="10"/>
  <c r="DK51" i="10"/>
  <c r="DE51" i="10"/>
  <c r="DB51" i="10"/>
  <c r="CY51" i="10"/>
  <c r="CV51" i="10"/>
  <c r="CP51" i="10"/>
  <c r="CM51" i="10"/>
  <c r="CJ51" i="10"/>
  <c r="CG51" i="10"/>
  <c r="BL51" i="10"/>
  <c r="BI51" i="10"/>
  <c r="BF51" i="10"/>
  <c r="BC51" i="10"/>
  <c r="AZ51" i="10"/>
  <c r="P51" i="10"/>
  <c r="M51" i="10"/>
  <c r="J51" i="10"/>
  <c r="G51" i="10"/>
  <c r="D51" i="10"/>
  <c r="NU50" i="10"/>
  <c r="NR50" i="10"/>
  <c r="NO50" i="10"/>
  <c r="NL50" i="10"/>
  <c r="NF50" i="10"/>
  <c r="NC50" i="10"/>
  <c r="MZ50" i="10"/>
  <c r="MW50" i="10"/>
  <c r="MQ50" i="10"/>
  <c r="MN50" i="10"/>
  <c r="MK50" i="10"/>
  <c r="MH50" i="10"/>
  <c r="MB50" i="10"/>
  <c r="LY50" i="10"/>
  <c r="LV50" i="10"/>
  <c r="LS50" i="10"/>
  <c r="LM50" i="10"/>
  <c r="LJ50" i="10"/>
  <c r="LG50" i="10"/>
  <c r="LD50" i="10"/>
  <c r="KX50" i="10"/>
  <c r="KU50" i="10"/>
  <c r="KR50" i="10"/>
  <c r="KO50" i="10"/>
  <c r="KF50" i="10"/>
  <c r="KC50" i="10"/>
  <c r="JZ50" i="10"/>
  <c r="JT50" i="10"/>
  <c r="JQ50" i="10"/>
  <c r="JN50" i="10"/>
  <c r="JK50" i="10"/>
  <c r="JE50" i="10"/>
  <c r="JB50" i="10"/>
  <c r="IY50" i="10"/>
  <c r="IV50" i="10"/>
  <c r="IS50" i="10"/>
  <c r="HI50" i="10"/>
  <c r="HF50" i="10"/>
  <c r="HC50" i="10"/>
  <c r="GZ50" i="10"/>
  <c r="GW50" i="10"/>
  <c r="GQ50" i="10"/>
  <c r="GN50" i="10"/>
  <c r="GK50" i="10"/>
  <c r="GH50" i="10"/>
  <c r="GB50" i="10"/>
  <c r="FY50" i="10"/>
  <c r="FV50" i="10"/>
  <c r="FS50" i="10"/>
  <c r="FM50" i="10"/>
  <c r="FJ50" i="10"/>
  <c r="FG50" i="10"/>
  <c r="FD50" i="10"/>
  <c r="EX50" i="10"/>
  <c r="EU50" i="10"/>
  <c r="ER50" i="10"/>
  <c r="EO50" i="10"/>
  <c r="EI50" i="10"/>
  <c r="EF50" i="10"/>
  <c r="EC50" i="10"/>
  <c r="DZ50" i="10"/>
  <c r="DT50" i="10"/>
  <c r="DQ50" i="10"/>
  <c r="DN50" i="10"/>
  <c r="DK50" i="10"/>
  <c r="DE50" i="10"/>
  <c r="DB50" i="10"/>
  <c r="CY50" i="10"/>
  <c r="CV50" i="10"/>
  <c r="CP50" i="10"/>
  <c r="CM50" i="10"/>
  <c r="CJ50" i="10"/>
  <c r="CG50" i="10"/>
  <c r="BL50" i="10"/>
  <c r="BI50" i="10"/>
  <c r="BF50" i="10"/>
  <c r="BC50" i="10"/>
  <c r="AZ50" i="10"/>
  <c r="AT50" i="10"/>
  <c r="AN50" i="10"/>
  <c r="P50" i="10"/>
  <c r="M50" i="10"/>
  <c r="J50" i="10"/>
  <c r="G50" i="10"/>
  <c r="D50" i="10"/>
  <c r="NU49" i="10"/>
  <c r="NR49" i="10"/>
  <c r="NO49" i="10"/>
  <c r="NL49" i="10"/>
  <c r="NF49" i="10"/>
  <c r="NC49" i="10"/>
  <c r="MZ49" i="10"/>
  <c r="MW49" i="10"/>
  <c r="MQ49" i="10"/>
  <c r="MN49" i="10"/>
  <c r="MK49" i="10"/>
  <c r="MH49" i="10"/>
  <c r="MB49" i="10"/>
  <c r="LY49" i="10"/>
  <c r="LV49" i="10"/>
  <c r="LS49" i="10"/>
  <c r="LM49" i="10"/>
  <c r="LJ49" i="10"/>
  <c r="LG49" i="10"/>
  <c r="LD49" i="10"/>
  <c r="KX49" i="10"/>
  <c r="KU49" i="10"/>
  <c r="KR49" i="10"/>
  <c r="KO49" i="10"/>
  <c r="KF49" i="10"/>
  <c r="KC49" i="10"/>
  <c r="JZ49" i="10"/>
  <c r="JT49" i="10"/>
  <c r="JQ49" i="10"/>
  <c r="JN49" i="10"/>
  <c r="JK49" i="10"/>
  <c r="JE49" i="10"/>
  <c r="JB49" i="10"/>
  <c r="IY49" i="10"/>
  <c r="IV49" i="10"/>
  <c r="IS49" i="10"/>
  <c r="HI49" i="10"/>
  <c r="HF49" i="10"/>
  <c r="HC49" i="10"/>
  <c r="GZ49" i="10"/>
  <c r="GW49" i="10"/>
  <c r="GQ49" i="10"/>
  <c r="GN49" i="10"/>
  <c r="GK49" i="10"/>
  <c r="GH49" i="10"/>
  <c r="GB49" i="10"/>
  <c r="FY49" i="10"/>
  <c r="FV49" i="10"/>
  <c r="FS49" i="10"/>
  <c r="FM49" i="10"/>
  <c r="FJ49" i="10"/>
  <c r="FG49" i="10"/>
  <c r="FD49" i="10"/>
  <c r="EX49" i="10"/>
  <c r="EU49" i="10"/>
  <c r="ER49" i="10"/>
  <c r="EO49" i="10"/>
  <c r="EI49" i="10"/>
  <c r="EF49" i="10"/>
  <c r="EC49" i="10"/>
  <c r="DZ49" i="10"/>
  <c r="DT49" i="10"/>
  <c r="DQ49" i="10"/>
  <c r="DN49" i="10"/>
  <c r="DK49" i="10"/>
  <c r="DE49" i="10"/>
  <c r="DB49" i="10"/>
  <c r="CY49" i="10"/>
  <c r="CV49" i="10"/>
  <c r="CP49" i="10"/>
  <c r="CM49" i="10"/>
  <c r="CJ49" i="10"/>
  <c r="CG49" i="10"/>
  <c r="BR49" i="10"/>
  <c r="BL49" i="10"/>
  <c r="BI49" i="10"/>
  <c r="BF49" i="10"/>
  <c r="BC49" i="10"/>
  <c r="AZ49" i="10"/>
  <c r="P49" i="10"/>
  <c r="M49" i="10"/>
  <c r="J49" i="10"/>
  <c r="G49" i="10"/>
  <c r="D49" i="10"/>
  <c r="NU48" i="10"/>
  <c r="NR48" i="10"/>
  <c r="NO48" i="10"/>
  <c r="NL48" i="10"/>
  <c r="NF48" i="10"/>
  <c r="NC48" i="10"/>
  <c r="MZ48" i="10"/>
  <c r="MW48" i="10"/>
  <c r="MQ48" i="10"/>
  <c r="MN48" i="10"/>
  <c r="MK48" i="10"/>
  <c r="MH48" i="10"/>
  <c r="MB48" i="10"/>
  <c r="LY48" i="10"/>
  <c r="LV48" i="10"/>
  <c r="LS48" i="10"/>
  <c r="LM48" i="10"/>
  <c r="LJ48" i="10"/>
  <c r="LG48" i="10"/>
  <c r="LD48" i="10"/>
  <c r="KX48" i="10"/>
  <c r="KU48" i="10"/>
  <c r="KR48" i="10"/>
  <c r="KO48" i="10"/>
  <c r="KF48" i="10"/>
  <c r="KC48" i="10"/>
  <c r="JZ48" i="10"/>
  <c r="JT48" i="10"/>
  <c r="JQ48" i="10"/>
  <c r="JN48" i="10"/>
  <c r="JK48" i="10"/>
  <c r="JE48" i="10"/>
  <c r="JB48" i="10"/>
  <c r="IY48" i="10"/>
  <c r="IV48" i="10"/>
  <c r="IS48" i="10"/>
  <c r="HI48" i="10"/>
  <c r="HF48" i="10"/>
  <c r="HC48" i="10"/>
  <c r="GZ48" i="10"/>
  <c r="GW48" i="10"/>
  <c r="GQ48" i="10"/>
  <c r="GN48" i="10"/>
  <c r="GK48" i="10"/>
  <c r="GH48" i="10"/>
  <c r="GB48" i="10"/>
  <c r="FY48" i="10"/>
  <c r="FV48" i="10"/>
  <c r="FS48" i="10"/>
  <c r="FM48" i="10"/>
  <c r="FJ48" i="10"/>
  <c r="FG48" i="10"/>
  <c r="FD48" i="10"/>
  <c r="EX48" i="10"/>
  <c r="EU48" i="10"/>
  <c r="ER48" i="10"/>
  <c r="EO48" i="10"/>
  <c r="EI48" i="10"/>
  <c r="EF48" i="10"/>
  <c r="EC48" i="10"/>
  <c r="DZ48" i="10"/>
  <c r="DT48" i="10"/>
  <c r="DQ48" i="10"/>
  <c r="DN48" i="10"/>
  <c r="DK48" i="10"/>
  <c r="DE48" i="10"/>
  <c r="DB48" i="10"/>
  <c r="CY48" i="10"/>
  <c r="CV48" i="10"/>
  <c r="CP48" i="10"/>
  <c r="CM48" i="10"/>
  <c r="CJ48" i="10"/>
  <c r="CG48" i="10"/>
  <c r="BL48" i="10"/>
  <c r="BI48" i="10"/>
  <c r="BF48" i="10"/>
  <c r="BC48" i="10"/>
  <c r="AZ48" i="10"/>
  <c r="P48" i="10"/>
  <c r="M48" i="10"/>
  <c r="J48" i="10"/>
  <c r="G48" i="10"/>
  <c r="D48" i="10"/>
  <c r="NU47" i="10"/>
  <c r="NR47" i="10"/>
  <c r="NO47" i="10"/>
  <c r="NL47" i="10"/>
  <c r="NF47" i="10"/>
  <c r="NC47" i="10"/>
  <c r="MZ47" i="10"/>
  <c r="MW47" i="10"/>
  <c r="MQ47" i="10"/>
  <c r="MN47" i="10"/>
  <c r="MK47" i="10"/>
  <c r="MH47" i="10"/>
  <c r="MB47" i="10"/>
  <c r="LY47" i="10"/>
  <c r="LV47" i="10"/>
  <c r="LS47" i="10"/>
  <c r="LM47" i="10"/>
  <c r="LJ47" i="10"/>
  <c r="LG47" i="10"/>
  <c r="LD47" i="10"/>
  <c r="KX47" i="10"/>
  <c r="KU47" i="10"/>
  <c r="KR47" i="10"/>
  <c r="KO47" i="10"/>
  <c r="KF47" i="10"/>
  <c r="KC47" i="10"/>
  <c r="JZ47" i="10"/>
  <c r="JT47" i="10"/>
  <c r="JQ47" i="10"/>
  <c r="JN47" i="10"/>
  <c r="JK47" i="10"/>
  <c r="JE47" i="10"/>
  <c r="JB47" i="10"/>
  <c r="IY47" i="10"/>
  <c r="IV47" i="10"/>
  <c r="IS47" i="10"/>
  <c r="IJ47" i="10"/>
  <c r="HR47" i="10"/>
  <c r="HI47" i="10"/>
  <c r="HF47" i="10"/>
  <c r="HC47" i="10"/>
  <c r="GZ47" i="10"/>
  <c r="GW47" i="10"/>
  <c r="GQ47" i="10"/>
  <c r="GN47" i="10"/>
  <c r="GK47" i="10"/>
  <c r="GH47" i="10"/>
  <c r="GB47" i="10"/>
  <c r="FY47" i="10"/>
  <c r="FV47" i="10"/>
  <c r="FS47" i="10"/>
  <c r="FM47" i="10"/>
  <c r="FJ47" i="10"/>
  <c r="FG47" i="10"/>
  <c r="FD47" i="10"/>
  <c r="EX47" i="10"/>
  <c r="EU47" i="10"/>
  <c r="ER47" i="10"/>
  <c r="EO47" i="10"/>
  <c r="EI47" i="10"/>
  <c r="EF47" i="10"/>
  <c r="EC47" i="10"/>
  <c r="DZ47" i="10"/>
  <c r="DT47" i="10"/>
  <c r="DQ47" i="10"/>
  <c r="DN47" i="10"/>
  <c r="DK47" i="10"/>
  <c r="DE47" i="10"/>
  <c r="DB47" i="10"/>
  <c r="CY47" i="10"/>
  <c r="CV47" i="10"/>
  <c r="CP47" i="10"/>
  <c r="CM47" i="10"/>
  <c r="CJ47" i="10"/>
  <c r="CG47" i="10"/>
  <c r="BL47" i="10"/>
  <c r="BI47" i="10"/>
  <c r="BF47" i="10"/>
  <c r="BC47" i="10"/>
  <c r="AZ47" i="10"/>
  <c r="AN47" i="10"/>
  <c r="AK47" i="10"/>
  <c r="V47" i="10"/>
  <c r="P47" i="10"/>
  <c r="M47" i="10"/>
  <c r="J47" i="10"/>
  <c r="G47" i="10"/>
  <c r="D47" i="10"/>
  <c r="NU46" i="10"/>
  <c r="NR46" i="10"/>
  <c r="NO46" i="10"/>
  <c r="NL46" i="10"/>
  <c r="NF46" i="10"/>
  <c r="NC46" i="10"/>
  <c r="MZ46" i="10"/>
  <c r="MW46" i="10"/>
  <c r="MQ46" i="10"/>
  <c r="MN46" i="10"/>
  <c r="MK46" i="10"/>
  <c r="MH46" i="10"/>
  <c r="MB46" i="10"/>
  <c r="LY46" i="10"/>
  <c r="LV46" i="10"/>
  <c r="LS46" i="10"/>
  <c r="LM46" i="10"/>
  <c r="LJ46" i="10"/>
  <c r="LG46" i="10"/>
  <c r="LD46" i="10"/>
  <c r="KX46" i="10"/>
  <c r="KU46" i="10"/>
  <c r="KR46" i="10"/>
  <c r="KO46" i="10"/>
  <c r="KF46" i="10"/>
  <c r="KC46" i="10"/>
  <c r="JZ46" i="10"/>
  <c r="JT46" i="10"/>
  <c r="JQ46" i="10"/>
  <c r="JN46" i="10"/>
  <c r="JK46" i="10"/>
  <c r="JE46" i="10"/>
  <c r="JB46" i="10"/>
  <c r="IY46" i="10"/>
  <c r="IV46" i="10"/>
  <c r="IS46" i="10"/>
  <c r="HI46" i="10"/>
  <c r="HF46" i="10"/>
  <c r="HC46" i="10"/>
  <c r="GZ46" i="10"/>
  <c r="GW46" i="10"/>
  <c r="GQ46" i="10"/>
  <c r="GN46" i="10"/>
  <c r="GK46" i="10"/>
  <c r="GH46" i="10"/>
  <c r="GB46" i="10"/>
  <c r="FY46" i="10"/>
  <c r="FV46" i="10"/>
  <c r="FS46" i="10"/>
  <c r="FM46" i="10"/>
  <c r="FJ46" i="10"/>
  <c r="FG46" i="10"/>
  <c r="FD46" i="10"/>
  <c r="EX46" i="10"/>
  <c r="EU46" i="10"/>
  <c r="ER46" i="10"/>
  <c r="EO46" i="10"/>
  <c r="EI46" i="10"/>
  <c r="EF46" i="10"/>
  <c r="EC46" i="10"/>
  <c r="DZ46" i="10"/>
  <c r="DT46" i="10"/>
  <c r="DQ46" i="10"/>
  <c r="DN46" i="10"/>
  <c r="DK46" i="10"/>
  <c r="DE46" i="10"/>
  <c r="DB46" i="10"/>
  <c r="CY46" i="10"/>
  <c r="CV46" i="10"/>
  <c r="CP46" i="10"/>
  <c r="CM46" i="10"/>
  <c r="CJ46" i="10"/>
  <c r="CG46" i="10"/>
  <c r="BR46" i="10"/>
  <c r="BL46" i="10"/>
  <c r="BI46" i="10"/>
  <c r="BF46" i="10"/>
  <c r="BC46" i="10"/>
  <c r="AZ46" i="10"/>
  <c r="P46" i="10"/>
  <c r="M46" i="10"/>
  <c r="J46" i="10"/>
  <c r="G46" i="10"/>
  <c r="D46" i="10"/>
  <c r="NU45" i="10"/>
  <c r="NR45" i="10"/>
  <c r="NO45" i="10"/>
  <c r="NL45" i="10"/>
  <c r="NF45" i="10"/>
  <c r="NC45" i="10"/>
  <c r="MZ45" i="10"/>
  <c r="MW45" i="10"/>
  <c r="MQ45" i="10"/>
  <c r="MN45" i="10"/>
  <c r="MK45" i="10"/>
  <c r="MH45" i="10"/>
  <c r="MB45" i="10"/>
  <c r="LY45" i="10"/>
  <c r="LV45" i="10"/>
  <c r="LS45" i="10"/>
  <c r="LM45" i="10"/>
  <c r="LJ45" i="10"/>
  <c r="LG45" i="10"/>
  <c r="LD45" i="10"/>
  <c r="KX45" i="10"/>
  <c r="KU45" i="10"/>
  <c r="KR45" i="10"/>
  <c r="KO45" i="10"/>
  <c r="KF45" i="10"/>
  <c r="KC45" i="10"/>
  <c r="JZ45" i="10"/>
  <c r="JT45" i="10"/>
  <c r="JQ45" i="10"/>
  <c r="JN45" i="10"/>
  <c r="JK45" i="10"/>
  <c r="JE45" i="10"/>
  <c r="JB45" i="10"/>
  <c r="IY45" i="10"/>
  <c r="IV45" i="10"/>
  <c r="IS45" i="10"/>
  <c r="HI45" i="10"/>
  <c r="HF45" i="10"/>
  <c r="HC45" i="10"/>
  <c r="GZ45" i="10"/>
  <c r="GW45" i="10"/>
  <c r="GQ45" i="10"/>
  <c r="GN45" i="10"/>
  <c r="GK45" i="10"/>
  <c r="GH45" i="10"/>
  <c r="GB45" i="10"/>
  <c r="FY45" i="10"/>
  <c r="FV45" i="10"/>
  <c r="FS45" i="10"/>
  <c r="FM45" i="10"/>
  <c r="FJ45" i="10"/>
  <c r="FG45" i="10"/>
  <c r="FD45" i="10"/>
  <c r="EX45" i="10"/>
  <c r="EU45" i="10"/>
  <c r="ER45" i="10"/>
  <c r="EO45" i="10"/>
  <c r="EI45" i="10"/>
  <c r="EF45" i="10"/>
  <c r="EC45" i="10"/>
  <c r="DZ45" i="10"/>
  <c r="DT45" i="10"/>
  <c r="DQ45" i="10"/>
  <c r="DN45" i="10"/>
  <c r="DK45" i="10"/>
  <c r="DE45" i="10"/>
  <c r="DB45" i="10"/>
  <c r="CY45" i="10"/>
  <c r="CV45" i="10"/>
  <c r="CP45" i="10"/>
  <c r="CM45" i="10"/>
  <c r="CJ45" i="10"/>
  <c r="CG45" i="10"/>
  <c r="BL45" i="10"/>
  <c r="BI45" i="10"/>
  <c r="BF45" i="10"/>
  <c r="BC45" i="10"/>
  <c r="AZ45" i="10"/>
  <c r="P45" i="10"/>
  <c r="M45" i="10"/>
  <c r="J45" i="10"/>
  <c r="G45" i="10"/>
  <c r="D45" i="10"/>
  <c r="NU44" i="10"/>
  <c r="NR44" i="10"/>
  <c r="NO44" i="10"/>
  <c r="NL44" i="10"/>
  <c r="NF44" i="10"/>
  <c r="NC44" i="10"/>
  <c r="MZ44" i="10"/>
  <c r="MW44" i="10"/>
  <c r="MQ44" i="10"/>
  <c r="MN44" i="10"/>
  <c r="MK44" i="10"/>
  <c r="MH44" i="10"/>
  <c r="MB44" i="10"/>
  <c r="LY44" i="10"/>
  <c r="LV44" i="10"/>
  <c r="LS44" i="10"/>
  <c r="LM44" i="10"/>
  <c r="LJ44" i="10"/>
  <c r="LG44" i="10"/>
  <c r="LD44" i="10"/>
  <c r="KX44" i="10"/>
  <c r="KU44" i="10"/>
  <c r="KR44" i="10"/>
  <c r="KO44" i="10"/>
  <c r="KF44" i="10"/>
  <c r="KC44" i="10"/>
  <c r="JZ44" i="10"/>
  <c r="JT44" i="10"/>
  <c r="JQ44" i="10"/>
  <c r="JN44" i="10"/>
  <c r="JK44" i="10"/>
  <c r="JE44" i="10"/>
  <c r="JB44" i="10"/>
  <c r="IY44" i="10"/>
  <c r="IV44" i="10"/>
  <c r="IS44" i="10"/>
  <c r="IM44" i="10"/>
  <c r="IJ44" i="10"/>
  <c r="HR44" i="10"/>
  <c r="HI44" i="10"/>
  <c r="HF44" i="10"/>
  <c r="HC44" i="10"/>
  <c r="GZ44" i="10"/>
  <c r="GW44" i="10"/>
  <c r="GQ44" i="10"/>
  <c r="GN44" i="10"/>
  <c r="GK44" i="10"/>
  <c r="GH44" i="10"/>
  <c r="GB44" i="10"/>
  <c r="FY44" i="10"/>
  <c r="FV44" i="10"/>
  <c r="FS44" i="10"/>
  <c r="FM44" i="10"/>
  <c r="FJ44" i="10"/>
  <c r="FG44" i="10"/>
  <c r="FD44" i="10"/>
  <c r="EX44" i="10"/>
  <c r="EU44" i="10"/>
  <c r="ER44" i="10"/>
  <c r="EO44" i="10"/>
  <c r="EI44" i="10"/>
  <c r="EF44" i="10"/>
  <c r="EC44" i="10"/>
  <c r="DZ44" i="10"/>
  <c r="DT44" i="10"/>
  <c r="DQ44" i="10"/>
  <c r="DN44" i="10"/>
  <c r="DK44" i="10"/>
  <c r="DE44" i="10"/>
  <c r="DB44" i="10"/>
  <c r="CY44" i="10"/>
  <c r="CV44" i="10"/>
  <c r="CP44" i="10"/>
  <c r="CM44" i="10"/>
  <c r="CJ44" i="10"/>
  <c r="CG44" i="10"/>
  <c r="BL44" i="10"/>
  <c r="BI44" i="10"/>
  <c r="BF44" i="10"/>
  <c r="BC44" i="10"/>
  <c r="AZ44" i="10"/>
  <c r="AT44" i="10"/>
  <c r="AN44" i="10"/>
  <c r="AK44" i="10"/>
  <c r="Y44" i="10"/>
  <c r="P44" i="10"/>
  <c r="M44" i="10"/>
  <c r="J44" i="10"/>
  <c r="G44" i="10"/>
  <c r="D44" i="10"/>
  <c r="NU43" i="10"/>
  <c r="NR43" i="10"/>
  <c r="NO43" i="10"/>
  <c r="NL43" i="10"/>
  <c r="NF43" i="10"/>
  <c r="NC43" i="10"/>
  <c r="MZ43" i="10"/>
  <c r="MW43" i="10"/>
  <c r="MQ43" i="10"/>
  <c r="MN43" i="10"/>
  <c r="MK43" i="10"/>
  <c r="MH43" i="10"/>
  <c r="MB43" i="10"/>
  <c r="LY43" i="10"/>
  <c r="LV43" i="10"/>
  <c r="LS43" i="10"/>
  <c r="LM43" i="10"/>
  <c r="LJ43" i="10"/>
  <c r="LG43" i="10"/>
  <c r="LD43" i="10"/>
  <c r="KX43" i="10"/>
  <c r="KU43" i="10"/>
  <c r="KR43" i="10"/>
  <c r="KO43" i="10"/>
  <c r="KF43" i="10"/>
  <c r="KC43" i="10"/>
  <c r="JZ43" i="10"/>
  <c r="JT43" i="10"/>
  <c r="JQ43" i="10"/>
  <c r="JN43" i="10"/>
  <c r="JK43" i="10"/>
  <c r="JE43" i="10"/>
  <c r="JB43" i="10"/>
  <c r="IY43" i="10"/>
  <c r="IV43" i="10"/>
  <c r="IS43" i="10"/>
  <c r="HR43" i="10"/>
  <c r="HI43" i="10"/>
  <c r="HF43" i="10"/>
  <c r="HC43" i="10"/>
  <c r="GZ43" i="10"/>
  <c r="GW43" i="10"/>
  <c r="GQ43" i="10"/>
  <c r="GN43" i="10"/>
  <c r="GK43" i="10"/>
  <c r="GH43" i="10"/>
  <c r="GB43" i="10"/>
  <c r="FY43" i="10"/>
  <c r="FV43" i="10"/>
  <c r="FS43" i="10"/>
  <c r="FM43" i="10"/>
  <c r="FJ43" i="10"/>
  <c r="FG43" i="10"/>
  <c r="FD43" i="10"/>
  <c r="EX43" i="10"/>
  <c r="EU43" i="10"/>
  <c r="ER43" i="10"/>
  <c r="EO43" i="10"/>
  <c r="EI43" i="10"/>
  <c r="EF43" i="10"/>
  <c r="EC43" i="10"/>
  <c r="DZ43" i="10"/>
  <c r="DT43" i="10"/>
  <c r="DQ43" i="10"/>
  <c r="DN43" i="10"/>
  <c r="DK43" i="10"/>
  <c r="DE43" i="10"/>
  <c r="DB43" i="10"/>
  <c r="CY43" i="10"/>
  <c r="CV43" i="10"/>
  <c r="CP43" i="10"/>
  <c r="CM43" i="10"/>
  <c r="CJ43" i="10"/>
  <c r="CG43" i="10"/>
  <c r="BX43" i="10"/>
  <c r="BR43" i="10"/>
  <c r="BL43" i="10"/>
  <c r="BI43" i="10"/>
  <c r="BF43" i="10"/>
  <c r="BC43" i="10"/>
  <c r="AZ43" i="10"/>
  <c r="P43" i="10"/>
  <c r="M43" i="10"/>
  <c r="J43" i="10"/>
  <c r="G43" i="10"/>
  <c r="D43" i="10"/>
  <c r="NU42" i="10"/>
  <c r="NR42" i="10"/>
  <c r="NO42" i="10"/>
  <c r="NL42" i="10"/>
  <c r="NF42" i="10"/>
  <c r="NC42" i="10"/>
  <c r="MZ42" i="10"/>
  <c r="MW42" i="10"/>
  <c r="MQ42" i="10"/>
  <c r="MN42" i="10"/>
  <c r="MK42" i="10"/>
  <c r="MH42" i="10"/>
  <c r="MB42" i="10"/>
  <c r="LY42" i="10"/>
  <c r="LV42" i="10"/>
  <c r="LS42" i="10"/>
  <c r="LM42" i="10"/>
  <c r="LJ42" i="10"/>
  <c r="LG42" i="10"/>
  <c r="LD42" i="10"/>
  <c r="KX42" i="10"/>
  <c r="KU42" i="10"/>
  <c r="KR42" i="10"/>
  <c r="KO42" i="10"/>
  <c r="KF42" i="10"/>
  <c r="KC42" i="10"/>
  <c r="JZ42" i="10"/>
  <c r="JT42" i="10"/>
  <c r="JQ42" i="10"/>
  <c r="JN42" i="10"/>
  <c r="JK42" i="10"/>
  <c r="JE42" i="10"/>
  <c r="JB42" i="10"/>
  <c r="IY42" i="10"/>
  <c r="IV42" i="10"/>
  <c r="IS42" i="10"/>
  <c r="HI42" i="10"/>
  <c r="HF42" i="10"/>
  <c r="HC42" i="10"/>
  <c r="GZ42" i="10"/>
  <c r="GW42" i="10"/>
  <c r="GQ42" i="10"/>
  <c r="GN42" i="10"/>
  <c r="GK42" i="10"/>
  <c r="GH42" i="10"/>
  <c r="GB42" i="10"/>
  <c r="FY42" i="10"/>
  <c r="FV42" i="10"/>
  <c r="FS42" i="10"/>
  <c r="FM42" i="10"/>
  <c r="FJ42" i="10"/>
  <c r="FG42" i="10"/>
  <c r="FD42" i="10"/>
  <c r="EX42" i="10"/>
  <c r="EU42" i="10"/>
  <c r="ER42" i="10"/>
  <c r="EO42" i="10"/>
  <c r="EI42" i="10"/>
  <c r="EF42" i="10"/>
  <c r="EC42" i="10"/>
  <c r="DZ42" i="10"/>
  <c r="DT42" i="10"/>
  <c r="DQ42" i="10"/>
  <c r="DN42" i="10"/>
  <c r="DK42" i="10"/>
  <c r="DE42" i="10"/>
  <c r="DB42" i="10"/>
  <c r="CY42" i="10"/>
  <c r="CV42" i="10"/>
  <c r="CP42" i="10"/>
  <c r="CM42" i="10"/>
  <c r="CJ42" i="10"/>
  <c r="CG42" i="10"/>
  <c r="BL42" i="10"/>
  <c r="BI42" i="10"/>
  <c r="BF42" i="10"/>
  <c r="BC42" i="10"/>
  <c r="AZ42" i="10"/>
  <c r="P42" i="10"/>
  <c r="M42" i="10"/>
  <c r="J42" i="10"/>
  <c r="G42" i="10"/>
  <c r="D42" i="10"/>
  <c r="NU41" i="10"/>
  <c r="NR41" i="10"/>
  <c r="NO41" i="10"/>
  <c r="NL41" i="10"/>
  <c r="NF41" i="10"/>
  <c r="NC41" i="10"/>
  <c r="MZ41" i="10"/>
  <c r="MW41" i="10"/>
  <c r="MQ41" i="10"/>
  <c r="MN41" i="10"/>
  <c r="MK41" i="10"/>
  <c r="MH41" i="10"/>
  <c r="MB41" i="10"/>
  <c r="LY41" i="10"/>
  <c r="LV41" i="10"/>
  <c r="LS41" i="10"/>
  <c r="LM41" i="10"/>
  <c r="LJ41" i="10"/>
  <c r="LG41" i="10"/>
  <c r="LD41" i="10"/>
  <c r="KX41" i="10"/>
  <c r="KU41" i="10"/>
  <c r="KR41" i="10"/>
  <c r="KO41" i="10"/>
  <c r="KF41" i="10"/>
  <c r="KC41" i="10"/>
  <c r="JZ41" i="10"/>
  <c r="JT41" i="10"/>
  <c r="JQ41" i="10"/>
  <c r="JN41" i="10"/>
  <c r="JK41" i="10"/>
  <c r="JE41" i="10"/>
  <c r="JB41" i="10"/>
  <c r="IY41" i="10"/>
  <c r="IV41" i="10"/>
  <c r="IS41" i="10"/>
  <c r="HI41" i="10"/>
  <c r="HF41" i="10"/>
  <c r="HC41" i="10"/>
  <c r="GZ41" i="10"/>
  <c r="GW41" i="10"/>
  <c r="GQ41" i="10"/>
  <c r="GN41" i="10"/>
  <c r="GK41" i="10"/>
  <c r="GH41" i="10"/>
  <c r="GB41" i="10"/>
  <c r="FY41" i="10"/>
  <c r="FV41" i="10"/>
  <c r="FS41" i="10"/>
  <c r="FM41" i="10"/>
  <c r="FJ41" i="10"/>
  <c r="FG41" i="10"/>
  <c r="FD41" i="10"/>
  <c r="EX41" i="10"/>
  <c r="EU41" i="10"/>
  <c r="ER41" i="10"/>
  <c r="EO41" i="10"/>
  <c r="EI41" i="10"/>
  <c r="EF41" i="10"/>
  <c r="EC41" i="10"/>
  <c r="DZ41" i="10"/>
  <c r="DT41" i="10"/>
  <c r="DQ41" i="10"/>
  <c r="DN41" i="10"/>
  <c r="DK41" i="10"/>
  <c r="DE41" i="10"/>
  <c r="DB41" i="10"/>
  <c r="CY41" i="10"/>
  <c r="CV41" i="10"/>
  <c r="CP41" i="10"/>
  <c r="CM41" i="10"/>
  <c r="CJ41" i="10"/>
  <c r="CG41" i="10"/>
  <c r="BL41" i="10"/>
  <c r="BI41" i="10"/>
  <c r="BF41" i="10"/>
  <c r="BC41" i="10"/>
  <c r="AZ41" i="10"/>
  <c r="P41" i="10"/>
  <c r="M41" i="10"/>
  <c r="J41" i="10"/>
  <c r="G41" i="10"/>
  <c r="D41" i="10"/>
  <c r="NU40" i="10"/>
  <c r="NU65" i="10" s="1"/>
  <c r="NR40" i="10"/>
  <c r="NO40" i="10"/>
  <c r="NL40" i="10"/>
  <c r="NF40" i="10"/>
  <c r="NC40" i="10"/>
  <c r="MZ40" i="10"/>
  <c r="MW40" i="10"/>
  <c r="MQ40" i="10"/>
  <c r="MN40" i="10"/>
  <c r="MK40" i="10"/>
  <c r="MH40" i="10"/>
  <c r="MB40" i="10"/>
  <c r="MB65" i="10" s="1"/>
  <c r="LY40" i="10"/>
  <c r="LV40" i="10"/>
  <c r="LS40" i="10"/>
  <c r="LM40" i="10"/>
  <c r="LJ40" i="10"/>
  <c r="LG40" i="10"/>
  <c r="LD40" i="10"/>
  <c r="KX40" i="10"/>
  <c r="KU40" i="10"/>
  <c r="KR40" i="10"/>
  <c r="KO40" i="10"/>
  <c r="KF40" i="10"/>
  <c r="KF65" i="10" s="1"/>
  <c r="KC40" i="10"/>
  <c r="JZ40" i="10"/>
  <c r="JT40" i="10"/>
  <c r="JQ40" i="10"/>
  <c r="JN40" i="10"/>
  <c r="JK40" i="10"/>
  <c r="JE40" i="10"/>
  <c r="JB40" i="10"/>
  <c r="IY40" i="10"/>
  <c r="IV40" i="10"/>
  <c r="IS40" i="10"/>
  <c r="IM40" i="10"/>
  <c r="IJ40" i="10"/>
  <c r="HI40" i="10"/>
  <c r="HF40" i="10"/>
  <c r="HC40" i="10"/>
  <c r="GZ40" i="10"/>
  <c r="GW40" i="10"/>
  <c r="GQ40" i="10"/>
  <c r="GN40" i="10"/>
  <c r="GK40" i="10"/>
  <c r="GH40" i="10"/>
  <c r="GB40" i="10"/>
  <c r="FY40" i="10"/>
  <c r="FV40" i="10"/>
  <c r="FS40" i="10"/>
  <c r="FM40" i="10"/>
  <c r="FJ40" i="10"/>
  <c r="FG40" i="10"/>
  <c r="FD40" i="10"/>
  <c r="EX40" i="10"/>
  <c r="EU40" i="10"/>
  <c r="ER40" i="10"/>
  <c r="EO40" i="10"/>
  <c r="EI40" i="10"/>
  <c r="EF40" i="10"/>
  <c r="EC40" i="10"/>
  <c r="DZ40" i="10"/>
  <c r="DT40" i="10"/>
  <c r="DQ40" i="10"/>
  <c r="DQ65" i="10" s="1"/>
  <c r="DN40" i="10"/>
  <c r="DK40" i="10"/>
  <c r="DE40" i="10"/>
  <c r="DB40" i="10"/>
  <c r="CY40" i="10"/>
  <c r="CV40" i="10"/>
  <c r="CP40" i="10"/>
  <c r="CM40" i="10"/>
  <c r="CJ40" i="10"/>
  <c r="CG40" i="10"/>
  <c r="BL40" i="10"/>
  <c r="BI40" i="10"/>
  <c r="BF40" i="10"/>
  <c r="BC40" i="10"/>
  <c r="AZ40" i="10"/>
  <c r="AT40" i="10"/>
  <c r="AE40" i="10"/>
  <c r="Y40" i="10"/>
  <c r="P40" i="10"/>
  <c r="M40" i="10"/>
  <c r="J40" i="10"/>
  <c r="G40" i="10"/>
  <c r="D40" i="10"/>
  <c r="NU36" i="10"/>
  <c r="NR36" i="10"/>
  <c r="NO36" i="10"/>
  <c r="NL36" i="10"/>
  <c r="NF36" i="10"/>
  <c r="NC36" i="10"/>
  <c r="MZ36" i="10"/>
  <c r="MW36" i="10"/>
  <c r="MQ36" i="10"/>
  <c r="MN36" i="10"/>
  <c r="MK36" i="10"/>
  <c r="MH36" i="10"/>
  <c r="MB36" i="10"/>
  <c r="LY36" i="10"/>
  <c r="LV36" i="10"/>
  <c r="LS36" i="10"/>
  <c r="LM36" i="10"/>
  <c r="LJ36" i="10"/>
  <c r="LG36" i="10"/>
  <c r="LD36" i="10"/>
  <c r="KX36" i="10"/>
  <c r="KU36" i="10"/>
  <c r="KR36" i="10"/>
  <c r="KO36" i="10"/>
  <c r="KI36" i="10"/>
  <c r="KI63" i="10" s="1"/>
  <c r="KF36" i="10"/>
  <c r="KC36" i="10"/>
  <c r="JZ36" i="10"/>
  <c r="JT36" i="10"/>
  <c r="JQ36" i="10"/>
  <c r="JN36" i="10"/>
  <c r="JK36" i="10"/>
  <c r="JE36" i="10"/>
  <c r="JB36" i="10"/>
  <c r="IY36" i="10"/>
  <c r="IV36" i="10"/>
  <c r="IS36" i="10"/>
  <c r="IM36" i="10"/>
  <c r="IM54" i="10" s="1"/>
  <c r="IJ36" i="10"/>
  <c r="IJ50" i="10" s="1"/>
  <c r="IG36" i="10"/>
  <c r="IG52" i="10" s="1"/>
  <c r="ID36" i="10"/>
  <c r="HX36" i="10"/>
  <c r="HX64" i="10" s="1"/>
  <c r="HU36" i="10"/>
  <c r="HU62" i="10" s="1"/>
  <c r="HR36" i="10"/>
  <c r="HR40" i="10" s="1"/>
  <c r="HO36" i="10"/>
  <c r="HO52" i="10" s="1"/>
  <c r="HI36" i="10"/>
  <c r="HF36" i="10"/>
  <c r="HC36" i="10"/>
  <c r="GZ36" i="10"/>
  <c r="GW36" i="10"/>
  <c r="GQ36" i="10"/>
  <c r="GN36" i="10"/>
  <c r="GK36" i="10"/>
  <c r="GH36" i="10"/>
  <c r="GB36" i="10"/>
  <c r="FY36" i="10"/>
  <c r="FV36" i="10"/>
  <c r="FS36" i="10"/>
  <c r="FM36" i="10"/>
  <c r="FJ36" i="10"/>
  <c r="FG36" i="10"/>
  <c r="FD36" i="10"/>
  <c r="EX36" i="10"/>
  <c r="EU36" i="10"/>
  <c r="ER36" i="10"/>
  <c r="EO36" i="10"/>
  <c r="EI36" i="10"/>
  <c r="EF36" i="10"/>
  <c r="EC36" i="10"/>
  <c r="DZ36" i="10"/>
  <c r="DT36" i="10"/>
  <c r="DQ36" i="10"/>
  <c r="DN36" i="10"/>
  <c r="DK36" i="10"/>
  <c r="DE36" i="10"/>
  <c r="DB36" i="10"/>
  <c r="CY36" i="10"/>
  <c r="CV36" i="10"/>
  <c r="CP36" i="10"/>
  <c r="CM36" i="10"/>
  <c r="CJ36" i="10"/>
  <c r="CG36" i="10"/>
  <c r="CA36" i="10"/>
  <c r="CA64" i="10" s="1"/>
  <c r="BX36" i="10"/>
  <c r="BX64" i="10" s="1"/>
  <c r="BU36" i="10"/>
  <c r="BU52" i="10" s="1"/>
  <c r="BR36" i="10"/>
  <c r="BR54" i="10" s="1"/>
  <c r="BL36" i="10"/>
  <c r="BI36" i="10"/>
  <c r="BF36" i="10"/>
  <c r="BC36" i="10"/>
  <c r="AZ36" i="10"/>
  <c r="AT36" i="10"/>
  <c r="AT41" i="10" s="1"/>
  <c r="AQ36" i="10"/>
  <c r="AQ58" i="10" s="1"/>
  <c r="AN36" i="10"/>
  <c r="AN58" i="10" s="1"/>
  <c r="AK36" i="10"/>
  <c r="AK52" i="10" s="1"/>
  <c r="AE36" i="10"/>
  <c r="AE52" i="10" s="1"/>
  <c r="AB36" i="10"/>
  <c r="AB54" i="10" s="1"/>
  <c r="Y36" i="10"/>
  <c r="Y54" i="10" s="1"/>
  <c r="V36" i="10"/>
  <c r="V44" i="10" s="1"/>
  <c r="P36" i="10"/>
  <c r="M36" i="10"/>
  <c r="J36" i="10"/>
  <c r="G36" i="10"/>
  <c r="D36" i="10"/>
  <c r="DY65" i="15" l="1"/>
  <c r="ER65" i="10"/>
  <c r="IJ49" i="10"/>
  <c r="V52" i="10"/>
  <c r="CJ101" i="10"/>
  <c r="EC101" i="10"/>
  <c r="FV101" i="10"/>
  <c r="AT80" i="10"/>
  <c r="AE88" i="10"/>
  <c r="AT95" i="10"/>
  <c r="GK65" i="10"/>
  <c r="V43" i="10"/>
  <c r="Y43" i="10"/>
  <c r="IJ43" i="10"/>
  <c r="AT47" i="10"/>
  <c r="IM49" i="10"/>
  <c r="Y52" i="10"/>
  <c r="CA53" i="10"/>
  <c r="V81" i="10"/>
  <c r="AK88" i="10"/>
  <c r="HR91" i="10"/>
  <c r="AQ99" i="10"/>
  <c r="HU82" i="10"/>
  <c r="DE65" i="10"/>
  <c r="EX65" i="10"/>
  <c r="GQ65" i="10"/>
  <c r="KX65" i="10"/>
  <c r="MQ65" i="10"/>
  <c r="BR41" i="10"/>
  <c r="AE43" i="10"/>
  <c r="IM43" i="10"/>
  <c r="HR46" i="10"/>
  <c r="IJ77" i="10"/>
  <c r="AE82" i="10"/>
  <c r="HU91" i="10"/>
  <c r="KO65" i="10"/>
  <c r="KP32" i="10" s="1"/>
  <c r="DK65" i="10"/>
  <c r="DL32" i="10" s="1"/>
  <c r="FD65" i="10"/>
  <c r="GW60" i="10"/>
  <c r="JE60" i="10"/>
  <c r="CA41" i="10"/>
  <c r="AT43" i="10"/>
  <c r="IJ46" i="10"/>
  <c r="V49" i="10"/>
  <c r="HR53" i="10"/>
  <c r="BU54" i="10"/>
  <c r="JB96" i="10"/>
  <c r="KU101" i="10"/>
  <c r="MN101" i="10"/>
  <c r="AT83" i="10"/>
  <c r="AT89" i="10"/>
  <c r="DN65" i="10"/>
  <c r="V41" i="10"/>
  <c r="V46" i="10"/>
  <c r="IM46" i="10"/>
  <c r="Y49" i="10"/>
  <c r="CA50" i="10"/>
  <c r="V53" i="10"/>
  <c r="IJ53" i="10"/>
  <c r="HO58" i="10"/>
  <c r="CY101" i="10"/>
  <c r="ER101" i="10"/>
  <c r="IS60" i="10"/>
  <c r="DZ101" i="10"/>
  <c r="IV60" i="10"/>
  <c r="BL60" i="10"/>
  <c r="BR40" i="10"/>
  <c r="FJ65" i="10"/>
  <c r="HC60" i="10"/>
  <c r="Y41" i="10"/>
  <c r="HR41" i="10"/>
  <c r="Y46" i="10"/>
  <c r="AK53" i="10"/>
  <c r="KI54" i="10"/>
  <c r="AT77" i="10"/>
  <c r="P96" i="10"/>
  <c r="IJ86" i="10"/>
  <c r="AE91" i="10"/>
  <c r="MH65" i="10"/>
  <c r="CY65" i="10"/>
  <c r="GZ60" i="10"/>
  <c r="M60" i="10"/>
  <c r="BX40" i="10"/>
  <c r="DT65" i="10"/>
  <c r="FM65" i="10"/>
  <c r="FE32" i="10" s="1"/>
  <c r="LM65" i="10"/>
  <c r="NF65" i="10"/>
  <c r="AK41" i="10"/>
  <c r="IJ41" i="10"/>
  <c r="BR44" i="10"/>
  <c r="AT46" i="10"/>
  <c r="HR50" i="10"/>
  <c r="AN53" i="10"/>
  <c r="D96" i="10"/>
  <c r="V78" i="10"/>
  <c r="V84" i="10"/>
  <c r="AT92" i="10"/>
  <c r="AQ100" i="10"/>
  <c r="HI96" i="10"/>
  <c r="AN41" i="10"/>
  <c r="IM41" i="10"/>
  <c r="CA44" i="10"/>
  <c r="CA47" i="10"/>
  <c r="V50" i="10"/>
  <c r="BR52" i="10"/>
  <c r="AT53" i="10"/>
  <c r="BC96" i="10"/>
  <c r="FD101" i="10"/>
  <c r="AB78" i="10"/>
  <c r="AE85" i="10"/>
  <c r="BX87" i="10"/>
  <c r="FG65" i="10"/>
  <c r="V40" i="10"/>
  <c r="LV65" i="10"/>
  <c r="NO65" i="10"/>
  <c r="AK50" i="10"/>
  <c r="J96" i="10"/>
  <c r="DN101" i="10"/>
  <c r="GZ96" i="10"/>
  <c r="AK85" i="10"/>
  <c r="V96" i="10"/>
  <c r="AQ98" i="10"/>
  <c r="KC65" i="10"/>
  <c r="LY65" i="10"/>
  <c r="NR65" i="10"/>
  <c r="M96" i="10"/>
  <c r="AE79" i="10"/>
  <c r="AT86" i="10"/>
  <c r="V93" i="10"/>
  <c r="G62" i="11"/>
  <c r="AZ62" i="11"/>
  <c r="CS62" i="11"/>
  <c r="EL62" i="11"/>
  <c r="FM62" i="11"/>
  <c r="FV99" i="11"/>
  <c r="MH101" i="10"/>
  <c r="MQ101" i="10"/>
  <c r="NC101" i="10"/>
  <c r="NF101" i="10"/>
  <c r="MK101" i="10"/>
  <c r="NR101" i="10"/>
  <c r="NU101" i="10"/>
  <c r="LJ101" i="10"/>
  <c r="LM101" i="10"/>
  <c r="KR101" i="10"/>
  <c r="KX101" i="10"/>
  <c r="LY101" i="10"/>
  <c r="MB101" i="10"/>
  <c r="KO101" i="10"/>
  <c r="JQ101" i="10"/>
  <c r="JT101" i="10"/>
  <c r="KF101" i="10"/>
  <c r="JE96" i="10"/>
  <c r="IS96" i="10"/>
  <c r="KI101" i="10"/>
  <c r="IV96" i="10"/>
  <c r="IJ80" i="10"/>
  <c r="HU85" i="10"/>
  <c r="IJ89" i="10"/>
  <c r="HU94" i="10"/>
  <c r="HU77" i="10"/>
  <c r="GW96" i="10"/>
  <c r="IG77" i="10"/>
  <c r="IG86" i="10"/>
  <c r="IG83" i="10"/>
  <c r="IG92" i="10"/>
  <c r="HR76" i="10"/>
  <c r="IJ83" i="10"/>
  <c r="IJ92" i="10"/>
  <c r="HU76" i="10"/>
  <c r="HR79" i="10"/>
  <c r="HR88" i="10"/>
  <c r="HU96" i="10"/>
  <c r="HX76" i="10"/>
  <c r="HU79" i="10"/>
  <c r="HU88" i="10"/>
  <c r="IG95" i="10"/>
  <c r="HX96" i="10"/>
  <c r="ID76" i="10"/>
  <c r="IJ95" i="10"/>
  <c r="IG80" i="10"/>
  <c r="HR85" i="10"/>
  <c r="IG89" i="10"/>
  <c r="HR94" i="10"/>
  <c r="FS101" i="10"/>
  <c r="FY101" i="10"/>
  <c r="FG101" i="10"/>
  <c r="GK101" i="10"/>
  <c r="EU101" i="10"/>
  <c r="GN101" i="10"/>
  <c r="DK101" i="10"/>
  <c r="EF101" i="10"/>
  <c r="DB101" i="10"/>
  <c r="CM101" i="10"/>
  <c r="AZ96" i="10"/>
  <c r="BU77" i="10"/>
  <c r="BX84" i="10"/>
  <c r="BF96" i="10"/>
  <c r="BX81" i="10"/>
  <c r="BX93" i="10"/>
  <c r="BX76" i="10"/>
  <c r="BX90" i="10"/>
  <c r="CG101" i="10"/>
  <c r="BX78" i="10"/>
  <c r="DN62" i="11"/>
  <c r="BF99" i="11"/>
  <c r="S99" i="11"/>
  <c r="BL99" i="11"/>
  <c r="BM66" i="11" s="1"/>
  <c r="DE99" i="11"/>
  <c r="DF66" i="11" s="1"/>
  <c r="EX99" i="11"/>
  <c r="FV62" i="11"/>
  <c r="AB62" i="11"/>
  <c r="FG62" i="11"/>
  <c r="ER99" i="11"/>
  <c r="V99" i="11"/>
  <c r="BO99" i="11"/>
  <c r="DH99" i="11"/>
  <c r="FA99" i="11"/>
  <c r="AK99" i="11"/>
  <c r="AI66" i="11" s="1"/>
  <c r="CD99" i="11"/>
  <c r="CB66" i="11" s="1"/>
  <c r="DW99" i="11"/>
  <c r="FS62" i="11"/>
  <c r="FN29" i="11" s="1"/>
  <c r="BU62" i="11"/>
  <c r="M99" i="11"/>
  <c r="CY99" i="11"/>
  <c r="J62" i="11"/>
  <c r="BC62" i="11"/>
  <c r="CV62" i="11"/>
  <c r="EO62" i="11"/>
  <c r="M62" i="11"/>
  <c r="BF62" i="11"/>
  <c r="CY62" i="11"/>
  <c r="CQ29" i="11" s="1"/>
  <c r="ER62" i="11"/>
  <c r="AQ99" i="11"/>
  <c r="CJ99" i="11"/>
  <c r="EC99" i="11"/>
  <c r="FP99" i="11"/>
  <c r="FN66" i="11" s="1"/>
  <c r="S62" i="11"/>
  <c r="BL62" i="11"/>
  <c r="DE62" i="11"/>
  <c r="EX62" i="11"/>
  <c r="AH62" i="11"/>
  <c r="CA62" i="11"/>
  <c r="DT62" i="11"/>
  <c r="D99" i="11"/>
  <c r="E66" i="11" s="1"/>
  <c r="AW99" i="11"/>
  <c r="CP99" i="11"/>
  <c r="EI99" i="11"/>
  <c r="FG99" i="11"/>
  <c r="EI62" i="11"/>
  <c r="FS99" i="11"/>
  <c r="V62" i="11"/>
  <c r="BO62" i="11"/>
  <c r="DH62" i="11"/>
  <c r="FA62" i="11"/>
  <c r="AK62" i="11"/>
  <c r="AI29" i="11" s="1"/>
  <c r="CD62" i="11"/>
  <c r="CB29" i="11" s="1"/>
  <c r="DW62" i="11"/>
  <c r="G99" i="11"/>
  <c r="AZ99" i="11"/>
  <c r="CS99" i="11"/>
  <c r="EL99" i="11"/>
  <c r="Y62" i="11"/>
  <c r="BR62" i="11"/>
  <c r="DK62" i="11"/>
  <c r="FD62" i="11"/>
  <c r="J99" i="11"/>
  <c r="BC99" i="11"/>
  <c r="CV99" i="11"/>
  <c r="EO99" i="11"/>
  <c r="FP62" i="11"/>
  <c r="BM29" i="11"/>
  <c r="DF29" i="11"/>
  <c r="MI68" i="10"/>
  <c r="AT59" i="10"/>
  <c r="AT56" i="10"/>
  <c r="AT64" i="10"/>
  <c r="AT63" i="10"/>
  <c r="AT62" i="10"/>
  <c r="AT61" i="10"/>
  <c r="AT60" i="10"/>
  <c r="AT57" i="10"/>
  <c r="AT54" i="10"/>
  <c r="AT58" i="10"/>
  <c r="AT55" i="10"/>
  <c r="HR59" i="10"/>
  <c r="HR56" i="10"/>
  <c r="HR60" i="10"/>
  <c r="HR57" i="10"/>
  <c r="HR54" i="10"/>
  <c r="HR58" i="10"/>
  <c r="HR55" i="10"/>
  <c r="HR64" i="10"/>
  <c r="HR63" i="10"/>
  <c r="HR62" i="10"/>
  <c r="HR61" i="10"/>
  <c r="P60" i="10"/>
  <c r="BI60" i="10"/>
  <c r="DB65" i="10"/>
  <c r="EU65" i="10"/>
  <c r="GN65" i="10"/>
  <c r="IG40" i="10"/>
  <c r="JZ65" i="10"/>
  <c r="LS65" i="10"/>
  <c r="LT32" i="10" s="1"/>
  <c r="NL65" i="10"/>
  <c r="NM32" i="10" s="1"/>
  <c r="AE41" i="10"/>
  <c r="BX41" i="10"/>
  <c r="AT42" i="10"/>
  <c r="HR42" i="10"/>
  <c r="IG43" i="10"/>
  <c r="AE44" i="10"/>
  <c r="BX44" i="10"/>
  <c r="AT45" i="10"/>
  <c r="HR45" i="10"/>
  <c r="IG46" i="10"/>
  <c r="AE47" i="10"/>
  <c r="BX47" i="10"/>
  <c r="AT48" i="10"/>
  <c r="HR48" i="10"/>
  <c r="IG49" i="10"/>
  <c r="AE50" i="10"/>
  <c r="BX50" i="10"/>
  <c r="AT51" i="10"/>
  <c r="HR51" i="10"/>
  <c r="AE53" i="10"/>
  <c r="BX53" i="10"/>
  <c r="KI57" i="10"/>
  <c r="BX62" i="10"/>
  <c r="CV101" i="10"/>
  <c r="EO101" i="10"/>
  <c r="GH101" i="10"/>
  <c r="AN98" i="10"/>
  <c r="HX51" i="10"/>
  <c r="E68" i="10"/>
  <c r="ID60" i="10"/>
  <c r="ID57" i="10"/>
  <c r="ID54" i="10"/>
  <c r="ID58" i="10"/>
  <c r="ID55" i="10"/>
  <c r="ID64" i="10"/>
  <c r="ID63" i="10"/>
  <c r="ID62" i="10"/>
  <c r="ID61" i="10"/>
  <c r="AB40" i="10"/>
  <c r="BU40" i="10"/>
  <c r="KI40" i="10"/>
  <c r="AQ41" i="10"/>
  <c r="HO41" i="10"/>
  <c r="ID42" i="10"/>
  <c r="AB43" i="10"/>
  <c r="BU43" i="10"/>
  <c r="KI43" i="10"/>
  <c r="AQ44" i="10"/>
  <c r="HO44" i="10"/>
  <c r="ID45" i="10"/>
  <c r="AB46" i="10"/>
  <c r="BU46" i="10"/>
  <c r="KI46" i="10"/>
  <c r="AQ47" i="10"/>
  <c r="HO47" i="10"/>
  <c r="ID48" i="10"/>
  <c r="AB49" i="10"/>
  <c r="BU49" i="10"/>
  <c r="KI49" i="10"/>
  <c r="AQ50" i="10"/>
  <c r="HO50" i="10"/>
  <c r="ID51" i="10"/>
  <c r="AB52" i="10"/>
  <c r="KI52" i="10"/>
  <c r="AQ53" i="10"/>
  <c r="HO53" i="10"/>
  <c r="ID59" i="10"/>
  <c r="KI60" i="10"/>
  <c r="HX61" i="10"/>
  <c r="AK95" i="10"/>
  <c r="AK92" i="10"/>
  <c r="AK89" i="10"/>
  <c r="AK86" i="10"/>
  <c r="AK83" i="10"/>
  <c r="AK80" i="10"/>
  <c r="AK77" i="10"/>
  <c r="AK97" i="10"/>
  <c r="AK76" i="10"/>
  <c r="AK96" i="10"/>
  <c r="AK93" i="10"/>
  <c r="AK90" i="10"/>
  <c r="AK87" i="10"/>
  <c r="AK84" i="10"/>
  <c r="AK81" i="10"/>
  <c r="AK78" i="10"/>
  <c r="AK100" i="10"/>
  <c r="AK99" i="10"/>
  <c r="AK98" i="10"/>
  <c r="CA94" i="10"/>
  <c r="CA91" i="10"/>
  <c r="CA88" i="10"/>
  <c r="CA85" i="10"/>
  <c r="CA82" i="10"/>
  <c r="CA79" i="10"/>
  <c r="CA76" i="10"/>
  <c r="CA96" i="10"/>
  <c r="CA100" i="10"/>
  <c r="CA99" i="10"/>
  <c r="CA98" i="10"/>
  <c r="CA97" i="10"/>
  <c r="CA95" i="10"/>
  <c r="CA92" i="10"/>
  <c r="CA89" i="10"/>
  <c r="CA86" i="10"/>
  <c r="CA83" i="10"/>
  <c r="CA80" i="10"/>
  <c r="CA77" i="10"/>
  <c r="G96" i="10"/>
  <c r="DE101" i="10"/>
  <c r="EX101" i="10"/>
  <c r="GQ101" i="10"/>
  <c r="IY96" i="10"/>
  <c r="IT68" i="10" s="1"/>
  <c r="CA87" i="10"/>
  <c r="IG60" i="10"/>
  <c r="IG57" i="10"/>
  <c r="IG54" i="10"/>
  <c r="IG58" i="10"/>
  <c r="IG55" i="10"/>
  <c r="IG64" i="10"/>
  <c r="IG63" i="10"/>
  <c r="IG62" i="10"/>
  <c r="IG61" i="10"/>
  <c r="IG59" i="10"/>
  <c r="IG56" i="10"/>
  <c r="IG42" i="10"/>
  <c r="IG45" i="10"/>
  <c r="AE46" i="10"/>
  <c r="BX46" i="10"/>
  <c r="IG48" i="10"/>
  <c r="AE49" i="10"/>
  <c r="BX49" i="10"/>
  <c r="IG51" i="10"/>
  <c r="BX52" i="10"/>
  <c r="Y60" i="10"/>
  <c r="BX61" i="10"/>
  <c r="AN95" i="10"/>
  <c r="AN92" i="10"/>
  <c r="AN89" i="10"/>
  <c r="AN86" i="10"/>
  <c r="AN83" i="10"/>
  <c r="AN80" i="10"/>
  <c r="AN77" i="10"/>
  <c r="AN97" i="10"/>
  <c r="AN76" i="10"/>
  <c r="AN96" i="10"/>
  <c r="AN93" i="10"/>
  <c r="AN90" i="10"/>
  <c r="AN87" i="10"/>
  <c r="AN84" i="10"/>
  <c r="AN81" i="10"/>
  <c r="AN78" i="10"/>
  <c r="AN94" i="10"/>
  <c r="AN91" i="10"/>
  <c r="AN88" i="10"/>
  <c r="AN85" i="10"/>
  <c r="AN82" i="10"/>
  <c r="AN79" i="10"/>
  <c r="HU42" i="10"/>
  <c r="HX60" i="10"/>
  <c r="HX57" i="10"/>
  <c r="HX54" i="10"/>
  <c r="HX58" i="10"/>
  <c r="HX55" i="10"/>
  <c r="HX42" i="10"/>
  <c r="HX45" i="10"/>
  <c r="HX59" i="10"/>
  <c r="HU61" i="10"/>
  <c r="V58" i="10"/>
  <c r="V55" i="10"/>
  <c r="V59" i="10"/>
  <c r="V56" i="10"/>
  <c r="V64" i="10"/>
  <c r="V63" i="10"/>
  <c r="V62" i="10"/>
  <c r="V61" i="10"/>
  <c r="V60" i="10"/>
  <c r="V57" i="10"/>
  <c r="V54" i="10"/>
  <c r="IJ58" i="10"/>
  <c r="IJ55" i="10"/>
  <c r="IJ64" i="10"/>
  <c r="IJ63" i="10"/>
  <c r="IJ62" i="10"/>
  <c r="IJ61" i="10"/>
  <c r="IJ59" i="10"/>
  <c r="IJ56" i="10"/>
  <c r="IJ60" i="10"/>
  <c r="IJ57" i="10"/>
  <c r="IJ54" i="10"/>
  <c r="AK40" i="10"/>
  <c r="CA40" i="10"/>
  <c r="HF60" i="10"/>
  <c r="GX32" i="10" s="1"/>
  <c r="IY60" i="10"/>
  <c r="IT32" i="10" s="1"/>
  <c r="KR65" i="10"/>
  <c r="MK65" i="10"/>
  <c r="HU41" i="10"/>
  <c r="V42" i="10"/>
  <c r="IJ42" i="10"/>
  <c r="AK43" i="10"/>
  <c r="CA43" i="10"/>
  <c r="HU44" i="10"/>
  <c r="V45" i="10"/>
  <c r="IJ45" i="10"/>
  <c r="AK46" i="10"/>
  <c r="CA46" i="10"/>
  <c r="HU47" i="10"/>
  <c r="V48" i="10"/>
  <c r="IJ48" i="10"/>
  <c r="AK49" i="10"/>
  <c r="CA49" i="10"/>
  <c r="HU50" i="10"/>
  <c r="V51" i="10"/>
  <c r="IJ51" i="10"/>
  <c r="CA52" i="10"/>
  <c r="HU53" i="10"/>
  <c r="AB60" i="10"/>
  <c r="CA61" i="10"/>
  <c r="BI96" i="10"/>
  <c r="CA84" i="10"/>
  <c r="Y58" i="10"/>
  <c r="Y55" i="10"/>
  <c r="Y59" i="10"/>
  <c r="Y56" i="10"/>
  <c r="Y64" i="10"/>
  <c r="Y63" i="10"/>
  <c r="Y62" i="10"/>
  <c r="Y61" i="10"/>
  <c r="BR64" i="10"/>
  <c r="BR63" i="10"/>
  <c r="BR62" i="10"/>
  <c r="BR61" i="10"/>
  <c r="BR58" i="10"/>
  <c r="BR55" i="10"/>
  <c r="BR59" i="10"/>
  <c r="BR56" i="10"/>
  <c r="IM58" i="10"/>
  <c r="IM55" i="10"/>
  <c r="IM64" i="10"/>
  <c r="IM63" i="10"/>
  <c r="IM62" i="10"/>
  <c r="IM61" i="10"/>
  <c r="IM59" i="10"/>
  <c r="IM56" i="10"/>
  <c r="AN40" i="10"/>
  <c r="CG65" i="10"/>
  <c r="DZ65" i="10"/>
  <c r="FS65" i="10"/>
  <c r="HI60" i="10"/>
  <c r="JB60" i="10"/>
  <c r="KU65" i="10"/>
  <c r="MN65" i="10"/>
  <c r="HX41" i="10"/>
  <c r="Y42" i="10"/>
  <c r="BR42" i="10"/>
  <c r="BR65" i="10" s="1"/>
  <c r="IM42" i="10"/>
  <c r="AN43" i="10"/>
  <c r="HX44" i="10"/>
  <c r="Y45" i="10"/>
  <c r="BR45" i="10"/>
  <c r="IM45" i="10"/>
  <c r="AN46" i="10"/>
  <c r="HX47" i="10"/>
  <c r="Y48" i="10"/>
  <c r="BR48" i="10"/>
  <c r="IM48" i="10"/>
  <c r="AN49" i="10"/>
  <c r="HX50" i="10"/>
  <c r="Y51" i="10"/>
  <c r="BR51" i="10"/>
  <c r="IM51" i="10"/>
  <c r="AN52" i="10"/>
  <c r="HX53" i="10"/>
  <c r="HO55" i="10"/>
  <c r="HX56" i="10"/>
  <c r="BR60" i="10"/>
  <c r="IM60" i="10"/>
  <c r="HU63" i="10"/>
  <c r="BL96" i="10"/>
  <c r="DQ101" i="10"/>
  <c r="FJ101" i="10"/>
  <c r="HC96" i="10"/>
  <c r="GX68" i="10" s="1"/>
  <c r="JK101" i="10"/>
  <c r="LD101" i="10"/>
  <c r="MW101" i="10"/>
  <c r="AK91" i="10"/>
  <c r="AN99" i="10"/>
  <c r="AB58" i="10"/>
  <c r="AB55" i="10"/>
  <c r="AB59" i="10"/>
  <c r="AB56" i="10"/>
  <c r="AB64" i="10"/>
  <c r="AB63" i="10"/>
  <c r="AB62" i="10"/>
  <c r="AB61" i="10"/>
  <c r="BU58" i="10"/>
  <c r="BU55" i="10"/>
  <c r="BU59" i="10"/>
  <c r="BU56" i="10"/>
  <c r="BU64" i="10"/>
  <c r="BU63" i="10"/>
  <c r="BU62" i="10"/>
  <c r="BU61" i="10"/>
  <c r="KI58" i="10"/>
  <c r="KI55" i="10"/>
  <c r="KI59" i="10"/>
  <c r="KI56" i="10"/>
  <c r="AQ40" i="10"/>
  <c r="CJ65" i="10"/>
  <c r="EC65" i="10"/>
  <c r="FV65" i="10"/>
  <c r="HO40" i="10"/>
  <c r="ID41" i="10"/>
  <c r="AB42" i="10"/>
  <c r="BU42" i="10"/>
  <c r="KI42" i="10"/>
  <c r="AQ43" i="10"/>
  <c r="HO43" i="10"/>
  <c r="ID44" i="10"/>
  <c r="AB45" i="10"/>
  <c r="BU45" i="10"/>
  <c r="KI45" i="10"/>
  <c r="AQ46" i="10"/>
  <c r="HO46" i="10"/>
  <c r="ID47" i="10"/>
  <c r="AB48" i="10"/>
  <c r="BU48" i="10"/>
  <c r="KI48" i="10"/>
  <c r="AQ49" i="10"/>
  <c r="HO49" i="10"/>
  <c r="ID50" i="10"/>
  <c r="AB51" i="10"/>
  <c r="BU51" i="10"/>
  <c r="KI51" i="10"/>
  <c r="AQ52" i="10"/>
  <c r="ID53" i="10"/>
  <c r="ID56" i="10"/>
  <c r="BU60" i="10"/>
  <c r="KI62" i="10"/>
  <c r="HX63" i="10"/>
  <c r="DT101" i="10"/>
  <c r="FM101" i="10"/>
  <c r="HF96" i="10"/>
  <c r="JN101" i="10"/>
  <c r="LG101" i="10"/>
  <c r="MZ101" i="10"/>
  <c r="CA81" i="10"/>
  <c r="HU64" i="10"/>
  <c r="AE58" i="10"/>
  <c r="AE55" i="10"/>
  <c r="AE59" i="10"/>
  <c r="AE56" i="10"/>
  <c r="AE64" i="10"/>
  <c r="AE63" i="10"/>
  <c r="AE62" i="10"/>
  <c r="AE61" i="10"/>
  <c r="AE60" i="10"/>
  <c r="AE57" i="10"/>
  <c r="AE54" i="10"/>
  <c r="BX58" i="10"/>
  <c r="BX55" i="10"/>
  <c r="BX59" i="10"/>
  <c r="BX56" i="10"/>
  <c r="BX60" i="10"/>
  <c r="BX57" i="10"/>
  <c r="BX54" i="10"/>
  <c r="D60" i="10"/>
  <c r="CM65" i="10"/>
  <c r="EF65" i="10"/>
  <c r="FY65" i="10"/>
  <c r="JK65" i="10"/>
  <c r="LD65" i="10"/>
  <c r="MW65" i="10"/>
  <c r="IG41" i="10"/>
  <c r="AE42" i="10"/>
  <c r="BX42" i="10"/>
  <c r="IG44" i="10"/>
  <c r="AE45" i="10"/>
  <c r="BX45" i="10"/>
  <c r="IG47" i="10"/>
  <c r="AE48" i="10"/>
  <c r="BX48" i="10"/>
  <c r="AT49" i="10"/>
  <c r="HR49" i="10"/>
  <c r="IG50" i="10"/>
  <c r="AE51" i="10"/>
  <c r="BX51" i="10"/>
  <c r="AT52" i="10"/>
  <c r="HR52" i="10"/>
  <c r="IG53" i="10"/>
  <c r="BR57" i="10"/>
  <c r="BX63" i="10"/>
  <c r="HX48" i="10"/>
  <c r="AK59" i="10"/>
  <c r="AK56" i="10"/>
  <c r="AK64" i="10"/>
  <c r="AK63" i="10"/>
  <c r="AK62" i="10"/>
  <c r="AK61" i="10"/>
  <c r="AK60" i="10"/>
  <c r="AK57" i="10"/>
  <c r="AK54" i="10"/>
  <c r="AK58" i="10"/>
  <c r="AK55" i="10"/>
  <c r="CA59" i="10"/>
  <c r="CA56" i="10"/>
  <c r="CA60" i="10"/>
  <c r="CA57" i="10"/>
  <c r="CA54" i="10"/>
  <c r="CA58" i="10"/>
  <c r="CA55" i="10"/>
  <c r="G60" i="10"/>
  <c r="AZ60" i="10"/>
  <c r="BA32" i="10" s="1"/>
  <c r="CP65" i="10"/>
  <c r="EI65" i="10"/>
  <c r="GB65" i="10"/>
  <c r="HU40" i="10"/>
  <c r="JN65" i="10"/>
  <c r="LG65" i="10"/>
  <c r="MZ65" i="10"/>
  <c r="AK42" i="10"/>
  <c r="CA42" i="10"/>
  <c r="HU43" i="10"/>
  <c r="AK45" i="10"/>
  <c r="CA45" i="10"/>
  <c r="HU46" i="10"/>
  <c r="AK48" i="10"/>
  <c r="CA48" i="10"/>
  <c r="HU49" i="10"/>
  <c r="AK51" i="10"/>
  <c r="CA51" i="10"/>
  <c r="HU52" i="10"/>
  <c r="BU57" i="10"/>
  <c r="CA63" i="10"/>
  <c r="AN59" i="10"/>
  <c r="AN56" i="10"/>
  <c r="AN64" i="10"/>
  <c r="AN63" i="10"/>
  <c r="AN62" i="10"/>
  <c r="AN61" i="10"/>
  <c r="AN60" i="10"/>
  <c r="AN57" i="10"/>
  <c r="AN54" i="10"/>
  <c r="J60" i="10"/>
  <c r="BC60" i="10"/>
  <c r="CV65" i="10"/>
  <c r="EO65" i="10"/>
  <c r="GH65" i="10"/>
  <c r="GI32" i="10" s="1"/>
  <c r="HX40" i="10"/>
  <c r="JQ65" i="10"/>
  <c r="LJ65" i="10"/>
  <c r="NC65" i="10"/>
  <c r="AN42" i="10"/>
  <c r="HX43" i="10"/>
  <c r="AN45" i="10"/>
  <c r="HX46" i="10"/>
  <c r="Y47" i="10"/>
  <c r="BR47" i="10"/>
  <c r="IM47" i="10"/>
  <c r="AN48" i="10"/>
  <c r="HX49" i="10"/>
  <c r="Y50" i="10"/>
  <c r="BR50" i="10"/>
  <c r="IM50" i="10"/>
  <c r="AN51" i="10"/>
  <c r="HX52" i="10"/>
  <c r="Y53" i="10"/>
  <c r="BR53" i="10"/>
  <c r="IM53" i="10"/>
  <c r="AN55" i="10"/>
  <c r="JZ101" i="10"/>
  <c r="LS101" i="10"/>
  <c r="NL101" i="10"/>
  <c r="NM68" i="10" s="1"/>
  <c r="HU60" i="10"/>
  <c r="HU57" i="10"/>
  <c r="HU54" i="10"/>
  <c r="HU58" i="10"/>
  <c r="HU55" i="10"/>
  <c r="HU59" i="10"/>
  <c r="HU56" i="10"/>
  <c r="HU45" i="10"/>
  <c r="HU48" i="10"/>
  <c r="HU51" i="10"/>
  <c r="AQ59" i="10"/>
  <c r="AQ56" i="10"/>
  <c r="AQ64" i="10"/>
  <c r="AQ63" i="10"/>
  <c r="AQ62" i="10"/>
  <c r="AQ61" i="10"/>
  <c r="AQ60" i="10"/>
  <c r="AQ57" i="10"/>
  <c r="AQ54" i="10"/>
  <c r="HO64" i="10"/>
  <c r="HO63" i="10"/>
  <c r="HO62" i="10"/>
  <c r="HO61" i="10"/>
  <c r="HO59" i="10"/>
  <c r="HO56" i="10"/>
  <c r="HO60" i="10"/>
  <c r="HO57" i="10"/>
  <c r="HO54" i="10"/>
  <c r="BF60" i="10"/>
  <c r="ID40" i="10"/>
  <c r="JT65" i="10"/>
  <c r="AB41" i="10"/>
  <c r="BU41" i="10"/>
  <c r="KI41" i="10"/>
  <c r="AQ42" i="10"/>
  <c r="HO42" i="10"/>
  <c r="ID43" i="10"/>
  <c r="AB44" i="10"/>
  <c r="BU44" i="10"/>
  <c r="KI44" i="10"/>
  <c r="AQ45" i="10"/>
  <c r="HO45" i="10"/>
  <c r="ID46" i="10"/>
  <c r="AB47" i="10"/>
  <c r="BU47" i="10"/>
  <c r="KI47" i="10"/>
  <c r="AQ48" i="10"/>
  <c r="HO48" i="10"/>
  <c r="ID49" i="10"/>
  <c r="AB50" i="10"/>
  <c r="BU50" i="10"/>
  <c r="KI50" i="10"/>
  <c r="AQ51" i="10"/>
  <c r="HO51" i="10"/>
  <c r="ID52" i="10"/>
  <c r="AB53" i="10"/>
  <c r="BU53" i="10"/>
  <c r="KI53" i="10"/>
  <c r="AQ55" i="10"/>
  <c r="IM57" i="10"/>
  <c r="KI61" i="10"/>
  <c r="HX62" i="10"/>
  <c r="KI64" i="10"/>
  <c r="CP101" i="10"/>
  <c r="CH68" i="10" s="1"/>
  <c r="EI101" i="10"/>
  <c r="GB101" i="10"/>
  <c r="FT68" i="10" s="1"/>
  <c r="KC101" i="10"/>
  <c r="LV101" i="10"/>
  <c r="NO101" i="10"/>
  <c r="CA93" i="10"/>
  <c r="AT76" i="10"/>
  <c r="AQ77" i="10"/>
  <c r="HO76" i="10"/>
  <c r="ID77" i="10"/>
  <c r="AB79" i="10"/>
  <c r="BU78" i="10"/>
  <c r="AQ80" i="10"/>
  <c r="HO79" i="10"/>
  <c r="ID80" i="10"/>
  <c r="AB82" i="10"/>
  <c r="BU81" i="10"/>
  <c r="AQ83" i="10"/>
  <c r="HO82" i="10"/>
  <c r="ID83" i="10"/>
  <c r="AB85" i="10"/>
  <c r="BU84" i="10"/>
  <c r="AQ86" i="10"/>
  <c r="HO85" i="10"/>
  <c r="ID86" i="10"/>
  <c r="AB88" i="10"/>
  <c r="BU87" i="10"/>
  <c r="AQ89" i="10"/>
  <c r="HO88" i="10"/>
  <c r="ID89" i="10"/>
  <c r="AB91" i="10"/>
  <c r="BU90" i="10"/>
  <c r="AQ92" i="10"/>
  <c r="HO91" i="10"/>
  <c r="ID92" i="10"/>
  <c r="AB94" i="10"/>
  <c r="BU93" i="10"/>
  <c r="AQ95" i="10"/>
  <c r="HO94" i="10"/>
  <c r="ID95" i="10"/>
  <c r="AT97" i="10"/>
  <c r="HR96" i="10"/>
  <c r="Y78" i="10"/>
  <c r="BR77" i="10"/>
  <c r="IM77" i="10"/>
  <c r="HX79" i="10"/>
  <c r="Y81" i="10"/>
  <c r="BR80" i="10"/>
  <c r="IM80" i="10"/>
  <c r="HX82" i="10"/>
  <c r="Y84" i="10"/>
  <c r="BR83" i="10"/>
  <c r="IM83" i="10"/>
  <c r="HX85" i="10"/>
  <c r="Y87" i="10"/>
  <c r="BR86" i="10"/>
  <c r="IM86" i="10"/>
  <c r="HX88" i="10"/>
  <c r="Y90" i="10"/>
  <c r="BR89" i="10"/>
  <c r="IM89" i="10"/>
  <c r="HX91" i="10"/>
  <c r="Y93" i="10"/>
  <c r="BR92" i="10"/>
  <c r="IM92" i="10"/>
  <c r="HX94" i="10"/>
  <c r="Y96" i="10"/>
  <c r="BR95" i="10"/>
  <c r="IM95" i="10"/>
  <c r="ID96" i="10"/>
  <c r="AT98" i="10"/>
  <c r="AT99" i="10"/>
  <c r="AT100" i="10"/>
  <c r="AQ79" i="10"/>
  <c r="HO78" i="10"/>
  <c r="ID79" i="10"/>
  <c r="AB81" i="10"/>
  <c r="BU80" i="10"/>
  <c r="AQ82" i="10"/>
  <c r="HO81" i="10"/>
  <c r="ID82" i="10"/>
  <c r="AB84" i="10"/>
  <c r="BU83" i="10"/>
  <c r="AQ85" i="10"/>
  <c r="HO84" i="10"/>
  <c r="ID85" i="10"/>
  <c r="AB87" i="10"/>
  <c r="BU86" i="10"/>
  <c r="AQ88" i="10"/>
  <c r="HO87" i="10"/>
  <c r="ID88" i="10"/>
  <c r="AB90" i="10"/>
  <c r="BU89" i="10"/>
  <c r="AQ91" i="10"/>
  <c r="HO90" i="10"/>
  <c r="ID91" i="10"/>
  <c r="AB93" i="10"/>
  <c r="BU92" i="10"/>
  <c r="AQ94" i="10"/>
  <c r="HO93" i="10"/>
  <c r="ID94" i="10"/>
  <c r="AB96" i="10"/>
  <c r="BU95" i="10"/>
  <c r="IG96" i="10"/>
  <c r="BR97" i="10"/>
  <c r="HO97" i="10"/>
  <c r="BR98" i="10"/>
  <c r="HO98" i="10"/>
  <c r="BR99" i="10"/>
  <c r="HO99" i="10"/>
  <c r="BR100" i="10"/>
  <c r="HO100" i="10"/>
  <c r="V76" i="10"/>
  <c r="IG76" i="10"/>
  <c r="AE78" i="10"/>
  <c r="BX77" i="10"/>
  <c r="AT79" i="10"/>
  <c r="HR78" i="10"/>
  <c r="IG79" i="10"/>
  <c r="AE81" i="10"/>
  <c r="BX80" i="10"/>
  <c r="AT82" i="10"/>
  <c r="HR81" i="10"/>
  <c r="IG82" i="10"/>
  <c r="AE84" i="10"/>
  <c r="BX83" i="10"/>
  <c r="AT85" i="10"/>
  <c r="HR84" i="10"/>
  <c r="IG85" i="10"/>
  <c r="AE87" i="10"/>
  <c r="BX86" i="10"/>
  <c r="AT88" i="10"/>
  <c r="HR87" i="10"/>
  <c r="IG88" i="10"/>
  <c r="AE90" i="10"/>
  <c r="BX89" i="10"/>
  <c r="AT91" i="10"/>
  <c r="HR90" i="10"/>
  <c r="IG91" i="10"/>
  <c r="AE93" i="10"/>
  <c r="BX92" i="10"/>
  <c r="AT94" i="10"/>
  <c r="HR93" i="10"/>
  <c r="IG94" i="10"/>
  <c r="AE96" i="10"/>
  <c r="BX95" i="10"/>
  <c r="V97" i="10"/>
  <c r="IJ96" i="10"/>
  <c r="BU97" i="10"/>
  <c r="HR97" i="10"/>
  <c r="BU98" i="10"/>
  <c r="HR98" i="10"/>
  <c r="BU99" i="10"/>
  <c r="HR99" i="10"/>
  <c r="BU100" i="10"/>
  <c r="HR100" i="10"/>
  <c r="Y76" i="10"/>
  <c r="V77" i="10"/>
  <c r="IJ76" i="10"/>
  <c r="HU78" i="10"/>
  <c r="V80" i="10"/>
  <c r="IJ79" i="10"/>
  <c r="HU81" i="10"/>
  <c r="V83" i="10"/>
  <c r="IJ82" i="10"/>
  <c r="HU84" i="10"/>
  <c r="V86" i="10"/>
  <c r="IJ85" i="10"/>
  <c r="HU87" i="10"/>
  <c r="V89" i="10"/>
  <c r="IJ88" i="10"/>
  <c r="HU90" i="10"/>
  <c r="V92" i="10"/>
  <c r="IJ91" i="10"/>
  <c r="HU93" i="10"/>
  <c r="V95" i="10"/>
  <c r="IJ94" i="10"/>
  <c r="Y97" i="10"/>
  <c r="BR96" i="10"/>
  <c r="IM96" i="10"/>
  <c r="BX97" i="10"/>
  <c r="HU97" i="10"/>
  <c r="BX98" i="10"/>
  <c r="HU98" i="10"/>
  <c r="BX99" i="10"/>
  <c r="HU99" i="10"/>
  <c r="BX100" i="10"/>
  <c r="HU100" i="10"/>
  <c r="AB76" i="10"/>
  <c r="Y77" i="10"/>
  <c r="BR76" i="10"/>
  <c r="IM76" i="10"/>
  <c r="HX78" i="10"/>
  <c r="Y80" i="10"/>
  <c r="BR79" i="10"/>
  <c r="IM79" i="10"/>
  <c r="HX81" i="10"/>
  <c r="Y83" i="10"/>
  <c r="BR82" i="10"/>
  <c r="IM82" i="10"/>
  <c r="HX84" i="10"/>
  <c r="Y86" i="10"/>
  <c r="BR85" i="10"/>
  <c r="IM85" i="10"/>
  <c r="HX87" i="10"/>
  <c r="Y89" i="10"/>
  <c r="BR88" i="10"/>
  <c r="IM88" i="10"/>
  <c r="HX90" i="10"/>
  <c r="Y92" i="10"/>
  <c r="BR91" i="10"/>
  <c r="IM91" i="10"/>
  <c r="HX93" i="10"/>
  <c r="Y95" i="10"/>
  <c r="BR94" i="10"/>
  <c r="IM94" i="10"/>
  <c r="AB97" i="10"/>
  <c r="BU96" i="10"/>
  <c r="HX97" i="10"/>
  <c r="HX98" i="10"/>
  <c r="HX99" i="10"/>
  <c r="HX100" i="10"/>
  <c r="AE76" i="10"/>
  <c r="AB77" i="10"/>
  <c r="BU76" i="10"/>
  <c r="AQ78" i="10"/>
  <c r="HO77" i="10"/>
  <c r="ID78" i="10"/>
  <c r="AB80" i="10"/>
  <c r="BU79" i="10"/>
  <c r="AQ81" i="10"/>
  <c r="HO80" i="10"/>
  <c r="ID81" i="10"/>
  <c r="AB83" i="10"/>
  <c r="BU82" i="10"/>
  <c r="AQ84" i="10"/>
  <c r="HO83" i="10"/>
  <c r="ID84" i="10"/>
  <c r="AB86" i="10"/>
  <c r="BU85" i="10"/>
  <c r="AQ87" i="10"/>
  <c r="HO86" i="10"/>
  <c r="ID87" i="10"/>
  <c r="AB89" i="10"/>
  <c r="BU88" i="10"/>
  <c r="AQ90" i="10"/>
  <c r="HO89" i="10"/>
  <c r="ID90" i="10"/>
  <c r="AB92" i="10"/>
  <c r="BU91" i="10"/>
  <c r="AQ93" i="10"/>
  <c r="HO92" i="10"/>
  <c r="ID93" i="10"/>
  <c r="AB95" i="10"/>
  <c r="AQ96" i="10"/>
  <c r="HO95" i="10"/>
  <c r="AE97" i="10"/>
  <c r="BX96" i="10"/>
  <c r="V98" i="10"/>
  <c r="ID97" i="10"/>
  <c r="V99" i="10"/>
  <c r="ID98" i="10"/>
  <c r="V100" i="10"/>
  <c r="ID99" i="10"/>
  <c r="AT78" i="10"/>
  <c r="HR77" i="10"/>
  <c r="IG78" i="10"/>
  <c r="AE80" i="10"/>
  <c r="BX79" i="10"/>
  <c r="AT81" i="10"/>
  <c r="HR80" i="10"/>
  <c r="IG81" i="10"/>
  <c r="AE83" i="10"/>
  <c r="BX82" i="10"/>
  <c r="AT84" i="10"/>
  <c r="HR83" i="10"/>
  <c r="IG84" i="10"/>
  <c r="AE86" i="10"/>
  <c r="BX85" i="10"/>
  <c r="AT87" i="10"/>
  <c r="HR86" i="10"/>
  <c r="IG87" i="10"/>
  <c r="AE89" i="10"/>
  <c r="BX88" i="10"/>
  <c r="AT90" i="10"/>
  <c r="HR89" i="10"/>
  <c r="IG90" i="10"/>
  <c r="AE92" i="10"/>
  <c r="BX91" i="10"/>
  <c r="AT93" i="10"/>
  <c r="HR92" i="10"/>
  <c r="IG93" i="10"/>
  <c r="AE95" i="10"/>
  <c r="Y98" i="10"/>
  <c r="IG97" i="10"/>
  <c r="Y99" i="10"/>
  <c r="IG98" i="10"/>
  <c r="Y100" i="10"/>
  <c r="IG99" i="10"/>
  <c r="V79" i="10"/>
  <c r="IJ78" i="10"/>
  <c r="HU80" i="10"/>
  <c r="V82" i="10"/>
  <c r="IJ81" i="10"/>
  <c r="HU83" i="10"/>
  <c r="V85" i="10"/>
  <c r="IJ84" i="10"/>
  <c r="HU86" i="10"/>
  <c r="V88" i="10"/>
  <c r="IJ87" i="10"/>
  <c r="HU89" i="10"/>
  <c r="V91" i="10"/>
  <c r="IJ90" i="10"/>
  <c r="HU92" i="10"/>
  <c r="IJ93" i="10"/>
  <c r="AB98" i="10"/>
  <c r="IJ97" i="10"/>
  <c r="AB99" i="10"/>
  <c r="IJ98" i="10"/>
  <c r="IJ99" i="10"/>
  <c r="AQ76" i="10"/>
  <c r="HX77" i="10"/>
  <c r="Y79" i="10"/>
  <c r="BR78" i="10"/>
  <c r="IM78" i="10"/>
  <c r="HX80" i="10"/>
  <c r="Y82" i="10"/>
  <c r="BR81" i="10"/>
  <c r="IM81" i="10"/>
  <c r="HX83" i="10"/>
  <c r="Y85" i="10"/>
  <c r="BR84" i="10"/>
  <c r="IM84" i="10"/>
  <c r="HX86" i="10"/>
  <c r="Y88" i="10"/>
  <c r="BR87" i="10"/>
  <c r="IM87" i="10"/>
  <c r="HX89" i="10"/>
  <c r="Y91" i="10"/>
  <c r="BR90" i="10"/>
  <c r="IM90" i="10"/>
  <c r="HX92" i="10"/>
  <c r="IM93" i="10"/>
  <c r="AE98" i="10"/>
  <c r="IM97" i="10"/>
  <c r="AE99" i="10"/>
  <c r="IM98" i="10"/>
  <c r="IM99" i="10"/>
  <c r="KI65" i="10" l="1"/>
  <c r="FE68" i="10"/>
  <c r="DL68" i="10"/>
  <c r="IM65" i="10"/>
  <c r="MX32" i="10"/>
  <c r="Y65" i="10"/>
  <c r="V65" i="10"/>
  <c r="BX65" i="10"/>
  <c r="IJ65" i="10"/>
  <c r="EA68" i="10"/>
  <c r="AE65" i="10"/>
  <c r="HR65" i="10"/>
  <c r="AT65" i="10"/>
  <c r="KP68" i="10"/>
  <c r="CQ66" i="11"/>
  <c r="AX66" i="11"/>
  <c r="EJ66" i="11"/>
  <c r="DU66" i="11"/>
  <c r="EY66" i="11"/>
  <c r="EY29" i="11"/>
  <c r="AX29" i="11"/>
  <c r="T66" i="11"/>
  <c r="DU29" i="11"/>
  <c r="EJ29" i="11"/>
  <c r="T29" i="11"/>
  <c r="E29" i="11"/>
  <c r="JL68" i="10"/>
  <c r="KA68" i="10"/>
  <c r="HU101" i="10"/>
  <c r="HR101" i="10"/>
  <c r="HX101" i="10"/>
  <c r="ID101" i="10"/>
  <c r="BX101" i="10"/>
  <c r="BA68" i="10"/>
  <c r="IJ101" i="10"/>
  <c r="V101" i="10"/>
  <c r="LT68" i="10"/>
  <c r="HX65" i="10"/>
  <c r="AK101" i="10"/>
  <c r="CW32" i="10"/>
  <c r="CA65" i="10"/>
  <c r="AB65" i="10"/>
  <c r="Y101" i="10"/>
  <c r="ID65" i="10"/>
  <c r="E32" i="10"/>
  <c r="AK65" i="10"/>
  <c r="AL32" i="10" s="1"/>
  <c r="HO65" i="10"/>
  <c r="IM101" i="10"/>
  <c r="AN101" i="10"/>
  <c r="BR101" i="10"/>
  <c r="AQ65" i="10"/>
  <c r="MX68" i="10"/>
  <c r="GI68" i="10"/>
  <c r="LE68" i="10"/>
  <c r="FT32" i="10"/>
  <c r="CA101" i="10"/>
  <c r="EP68" i="10"/>
  <c r="BS32" i="10"/>
  <c r="EP32" i="10"/>
  <c r="BU65" i="10"/>
  <c r="AQ101" i="10"/>
  <c r="BU101" i="10"/>
  <c r="AB101" i="10"/>
  <c r="HO101" i="10"/>
  <c r="EA32" i="10"/>
  <c r="CW68" i="10"/>
  <c r="HU65" i="10"/>
  <c r="LE32" i="10"/>
  <c r="CH32" i="10"/>
  <c r="AE101" i="10"/>
  <c r="AT101" i="10"/>
  <c r="JL32" i="10"/>
  <c r="AN65" i="10"/>
  <c r="KA32" i="10"/>
  <c r="IG101" i="10"/>
  <c r="MI32" i="10"/>
  <c r="IG65" i="10"/>
  <c r="IE100" i="7"/>
  <c r="IC100" i="7"/>
  <c r="IA100" i="7"/>
  <c r="HY100" i="7"/>
  <c r="HU100" i="7"/>
  <c r="HS100" i="7"/>
  <c r="HQ100" i="7"/>
  <c r="HO100" i="7"/>
  <c r="HK100" i="7"/>
  <c r="HI100" i="7"/>
  <c r="HG100" i="7"/>
  <c r="HE100" i="7"/>
  <c r="HA100" i="7"/>
  <c r="GY100" i="7"/>
  <c r="GW100" i="7"/>
  <c r="GU100" i="7"/>
  <c r="GQ100" i="7"/>
  <c r="GO100" i="7"/>
  <c r="GM100" i="7"/>
  <c r="GK100" i="7"/>
  <c r="GG100" i="7"/>
  <c r="GE100" i="7"/>
  <c r="GC100" i="7"/>
  <c r="GA100" i="7"/>
  <c r="FW100" i="7"/>
  <c r="FU100" i="7"/>
  <c r="FS100" i="7"/>
  <c r="FQ100" i="7"/>
  <c r="FM100" i="7"/>
  <c r="FK100" i="7"/>
  <c r="FI100" i="7"/>
  <c r="FG100" i="7"/>
  <c r="FC100" i="7"/>
  <c r="FA100" i="7"/>
  <c r="EY100" i="7"/>
  <c r="EW100" i="7"/>
  <c r="ES100" i="7"/>
  <c r="EQ100" i="7"/>
  <c r="EO100" i="7"/>
  <c r="EM100" i="7"/>
  <c r="EI100" i="7"/>
  <c r="EG100" i="7"/>
  <c r="EE100" i="7"/>
  <c r="EC100" i="7"/>
  <c r="DY100" i="7"/>
  <c r="DW100" i="7"/>
  <c r="DU100" i="7"/>
  <c r="DS100" i="7"/>
  <c r="DO100" i="7"/>
  <c r="DM100" i="7"/>
  <c r="DK100" i="7"/>
  <c r="DI100" i="7"/>
  <c r="DE100" i="7"/>
  <c r="DC100" i="7"/>
  <c r="DA100" i="7"/>
  <c r="CY100" i="7"/>
  <c r="CU100" i="7"/>
  <c r="CS100" i="7"/>
  <c r="CQ100" i="7"/>
  <c r="CO100" i="7"/>
  <c r="CK100" i="7"/>
  <c r="CI100" i="7"/>
  <c r="CG100" i="7"/>
  <c r="CE100" i="7"/>
  <c r="CA100" i="7"/>
  <c r="BY100" i="7"/>
  <c r="BW100" i="7"/>
  <c r="BU100" i="7"/>
  <c r="BQ100" i="7"/>
  <c r="BO100" i="7"/>
  <c r="BM100" i="7"/>
  <c r="BK100" i="7"/>
  <c r="BG100" i="7"/>
  <c r="BE100" i="7"/>
  <c r="BC100" i="7"/>
  <c r="BA100" i="7"/>
  <c r="AW100" i="7"/>
  <c r="AU100" i="7"/>
  <c r="AS100" i="7"/>
  <c r="AQ100" i="7"/>
  <c r="AM100" i="7"/>
  <c r="AK100" i="7"/>
  <c r="AI100" i="7"/>
  <c r="AG100" i="7"/>
  <c r="AC100" i="7"/>
  <c r="AA100" i="7"/>
  <c r="Y100" i="7"/>
  <c r="W100" i="7"/>
  <c r="S100" i="7"/>
  <c r="Q100" i="7"/>
  <c r="O100" i="7"/>
  <c r="M100" i="7"/>
  <c r="I100" i="7"/>
  <c r="G100" i="7"/>
  <c r="E100" i="7"/>
  <c r="C100" i="7"/>
  <c r="IE99" i="7"/>
  <c r="IC99" i="7"/>
  <c r="IA99" i="7"/>
  <c r="HY99" i="7"/>
  <c r="HU99" i="7"/>
  <c r="HS99" i="7"/>
  <c r="HQ99" i="7"/>
  <c r="HO99" i="7"/>
  <c r="HK99" i="7"/>
  <c r="HI99" i="7"/>
  <c r="HG99" i="7"/>
  <c r="HE99" i="7"/>
  <c r="HA99" i="7"/>
  <c r="GY99" i="7"/>
  <c r="GW99" i="7"/>
  <c r="GU99" i="7"/>
  <c r="GQ99" i="7"/>
  <c r="GO99" i="7"/>
  <c r="GM99" i="7"/>
  <c r="GK99" i="7"/>
  <c r="GG99" i="7"/>
  <c r="GE99" i="7"/>
  <c r="GC99" i="7"/>
  <c r="GA99" i="7"/>
  <c r="FW99" i="7"/>
  <c r="FU99" i="7"/>
  <c r="FS99" i="7"/>
  <c r="FQ99" i="7"/>
  <c r="FM99" i="7"/>
  <c r="FK99" i="7"/>
  <c r="FI99" i="7"/>
  <c r="FG99" i="7"/>
  <c r="FC99" i="7"/>
  <c r="FA99" i="7"/>
  <c r="EY99" i="7"/>
  <c r="EW99" i="7"/>
  <c r="ES99" i="7"/>
  <c r="EQ99" i="7"/>
  <c r="EO99" i="7"/>
  <c r="EM99" i="7"/>
  <c r="EI99" i="7"/>
  <c r="EG99" i="7"/>
  <c r="EE99" i="7"/>
  <c r="EC99" i="7"/>
  <c r="DY99" i="7"/>
  <c r="DW99" i="7"/>
  <c r="DU99" i="7"/>
  <c r="DS99" i="7"/>
  <c r="DO99" i="7"/>
  <c r="DM99" i="7"/>
  <c r="DK99" i="7"/>
  <c r="DI99" i="7"/>
  <c r="DE99" i="7"/>
  <c r="DC99" i="7"/>
  <c r="DA99" i="7"/>
  <c r="CY99" i="7"/>
  <c r="CU99" i="7"/>
  <c r="CS99" i="7"/>
  <c r="CQ99" i="7"/>
  <c r="CO99" i="7"/>
  <c r="CK99" i="7"/>
  <c r="CI99" i="7"/>
  <c r="CG99" i="7"/>
  <c r="CE99" i="7"/>
  <c r="CA99" i="7"/>
  <c r="BY99" i="7"/>
  <c r="BW99" i="7"/>
  <c r="BU99" i="7"/>
  <c r="BQ99" i="7"/>
  <c r="BO99" i="7"/>
  <c r="BM99" i="7"/>
  <c r="BK99" i="7"/>
  <c r="BG99" i="7"/>
  <c r="BE99" i="7"/>
  <c r="BC99" i="7"/>
  <c r="BA99" i="7"/>
  <c r="AW99" i="7"/>
  <c r="AU99" i="7"/>
  <c r="AS99" i="7"/>
  <c r="AQ99" i="7"/>
  <c r="AM99" i="7"/>
  <c r="AK99" i="7"/>
  <c r="AI99" i="7"/>
  <c r="AG99" i="7"/>
  <c r="AC99" i="7"/>
  <c r="AA99" i="7"/>
  <c r="Y99" i="7"/>
  <c r="W99" i="7"/>
  <c r="S99" i="7"/>
  <c r="Q99" i="7"/>
  <c r="O99" i="7"/>
  <c r="M99" i="7"/>
  <c r="I99" i="7"/>
  <c r="G99" i="7"/>
  <c r="E99" i="7"/>
  <c r="C99" i="7"/>
  <c r="IE71" i="7"/>
  <c r="IC71" i="7"/>
  <c r="IA71" i="7"/>
  <c r="HY71" i="7"/>
  <c r="HU71" i="7"/>
  <c r="HS71" i="7"/>
  <c r="HQ71" i="7"/>
  <c r="HO71" i="7"/>
  <c r="HK71" i="7"/>
  <c r="HI71" i="7"/>
  <c r="HG71" i="7"/>
  <c r="HE71" i="7"/>
  <c r="HA71" i="7"/>
  <c r="GY71" i="7"/>
  <c r="GW71" i="7"/>
  <c r="GU71" i="7"/>
  <c r="GQ71" i="7"/>
  <c r="GO71" i="7"/>
  <c r="GM71" i="7"/>
  <c r="GK71" i="7"/>
  <c r="GG71" i="7"/>
  <c r="GE71" i="7"/>
  <c r="GC71" i="7"/>
  <c r="GA71" i="7"/>
  <c r="FW71" i="7"/>
  <c r="FU71" i="7"/>
  <c r="FS71" i="7"/>
  <c r="FQ71" i="7"/>
  <c r="FM71" i="7"/>
  <c r="FK71" i="7"/>
  <c r="FI71" i="7"/>
  <c r="FG71" i="7"/>
  <c r="FC71" i="7"/>
  <c r="FA71" i="7"/>
  <c r="EY71" i="7"/>
  <c r="EW71" i="7"/>
  <c r="ES71" i="7"/>
  <c r="EQ71" i="7"/>
  <c r="EO71" i="7"/>
  <c r="EM71" i="7"/>
  <c r="EI71" i="7"/>
  <c r="EG71" i="7"/>
  <c r="EE71" i="7"/>
  <c r="EC71" i="7"/>
  <c r="DY71" i="7"/>
  <c r="DW71" i="7"/>
  <c r="DU71" i="7"/>
  <c r="DS71" i="7"/>
  <c r="DO71" i="7"/>
  <c r="DM71" i="7"/>
  <c r="DK71" i="7"/>
  <c r="DI71" i="7"/>
  <c r="DE71" i="7"/>
  <c r="DC71" i="7"/>
  <c r="DA71" i="7"/>
  <c r="CY71" i="7"/>
  <c r="CU71" i="7"/>
  <c r="CS71" i="7"/>
  <c r="CQ71" i="7"/>
  <c r="CO71" i="7"/>
  <c r="CK71" i="7"/>
  <c r="CI71" i="7"/>
  <c r="CG71" i="7"/>
  <c r="CE71" i="7"/>
  <c r="CA71" i="7"/>
  <c r="BY71" i="7"/>
  <c r="BW71" i="7"/>
  <c r="BU71" i="7"/>
  <c r="BQ71" i="7"/>
  <c r="BO71" i="7"/>
  <c r="BM71" i="7"/>
  <c r="BK71" i="7"/>
  <c r="BG71" i="7"/>
  <c r="BE71" i="7"/>
  <c r="BC71" i="7"/>
  <c r="BA71" i="7"/>
  <c r="AW71" i="7"/>
  <c r="AU71" i="7"/>
  <c r="AS71" i="7"/>
  <c r="AQ71" i="7"/>
  <c r="AM71" i="7"/>
  <c r="AK71" i="7"/>
  <c r="AI71" i="7"/>
  <c r="AG71" i="7"/>
  <c r="AC71" i="7"/>
  <c r="AA71" i="7"/>
  <c r="Y71" i="7"/>
  <c r="W71" i="7"/>
  <c r="S71" i="7"/>
  <c r="Q71" i="7"/>
  <c r="O71" i="7"/>
  <c r="M71" i="7"/>
  <c r="I71" i="7"/>
  <c r="G71" i="7"/>
  <c r="E71" i="7"/>
  <c r="C71" i="7"/>
  <c r="IE59" i="7"/>
  <c r="IC59" i="7"/>
  <c r="IA59" i="7"/>
  <c r="HY59" i="7"/>
  <c r="HU59" i="7"/>
  <c r="HS59" i="7"/>
  <c r="HQ59" i="7"/>
  <c r="HO59" i="7"/>
  <c r="HK59" i="7"/>
  <c r="HI59" i="7"/>
  <c r="HG59" i="7"/>
  <c r="HE59" i="7"/>
  <c r="HA59" i="7"/>
  <c r="GY59" i="7"/>
  <c r="GW59" i="7"/>
  <c r="GU59" i="7"/>
  <c r="GQ59" i="7"/>
  <c r="GO59" i="7"/>
  <c r="GM59" i="7"/>
  <c r="GK59" i="7"/>
  <c r="GG59" i="7"/>
  <c r="GE59" i="7"/>
  <c r="GC59" i="7"/>
  <c r="GA59" i="7"/>
  <c r="FW59" i="7"/>
  <c r="FU59" i="7"/>
  <c r="FS59" i="7"/>
  <c r="FQ59" i="7"/>
  <c r="FM59" i="7"/>
  <c r="FK59" i="7"/>
  <c r="FI59" i="7"/>
  <c r="FG59" i="7"/>
  <c r="FC59" i="7"/>
  <c r="FA59" i="7"/>
  <c r="EY59" i="7"/>
  <c r="EW59" i="7"/>
  <c r="ES59" i="7"/>
  <c r="EQ59" i="7"/>
  <c r="EO59" i="7"/>
  <c r="EM59" i="7"/>
  <c r="EI59" i="7"/>
  <c r="EG59" i="7"/>
  <c r="EE59" i="7"/>
  <c r="EC59" i="7"/>
  <c r="DY59" i="7"/>
  <c r="DW59" i="7"/>
  <c r="DU59" i="7"/>
  <c r="DS59" i="7"/>
  <c r="DO59" i="7"/>
  <c r="DM59" i="7"/>
  <c r="DK59" i="7"/>
  <c r="DI59" i="7"/>
  <c r="DE59" i="7"/>
  <c r="DC59" i="7"/>
  <c r="DA59" i="7"/>
  <c r="CY59" i="7"/>
  <c r="CU59" i="7"/>
  <c r="CS59" i="7"/>
  <c r="CQ59" i="7"/>
  <c r="CO59" i="7"/>
  <c r="CK59" i="7"/>
  <c r="CI59" i="7"/>
  <c r="CG59" i="7"/>
  <c r="CE59" i="7"/>
  <c r="CA59" i="7"/>
  <c r="BY59" i="7"/>
  <c r="BW59" i="7"/>
  <c r="BU59" i="7"/>
  <c r="BQ59" i="7"/>
  <c r="BO59" i="7"/>
  <c r="BM59" i="7"/>
  <c r="BK59" i="7"/>
  <c r="BG59" i="7"/>
  <c r="BE59" i="7"/>
  <c r="BC59" i="7"/>
  <c r="BA59" i="7"/>
  <c r="AW59" i="7"/>
  <c r="AU59" i="7"/>
  <c r="AS59" i="7"/>
  <c r="AQ59" i="7"/>
  <c r="AM59" i="7"/>
  <c r="AK59" i="7"/>
  <c r="AI59" i="7"/>
  <c r="AG59" i="7"/>
  <c r="AC59" i="7"/>
  <c r="AA59" i="7"/>
  <c r="Y59" i="7"/>
  <c r="W59" i="7"/>
  <c r="S59" i="7"/>
  <c r="Q59" i="7"/>
  <c r="O59" i="7"/>
  <c r="M59" i="7"/>
  <c r="I59" i="7"/>
  <c r="G59" i="7"/>
  <c r="E59" i="7"/>
  <c r="C59" i="7"/>
  <c r="IE58" i="7"/>
  <c r="IC58" i="7"/>
  <c r="IA58" i="7"/>
  <c r="HY58" i="7"/>
  <c r="HU58" i="7"/>
  <c r="HS58" i="7"/>
  <c r="HQ58" i="7"/>
  <c r="HO58" i="7"/>
  <c r="HK58" i="7"/>
  <c r="HI58" i="7"/>
  <c r="HG58" i="7"/>
  <c r="HE58" i="7"/>
  <c r="HA58" i="7"/>
  <c r="GY58" i="7"/>
  <c r="GW58" i="7"/>
  <c r="GU58" i="7"/>
  <c r="GQ58" i="7"/>
  <c r="GO58" i="7"/>
  <c r="GM58" i="7"/>
  <c r="GK58" i="7"/>
  <c r="GG58" i="7"/>
  <c r="GE58" i="7"/>
  <c r="GC58" i="7"/>
  <c r="GA58" i="7"/>
  <c r="FW58" i="7"/>
  <c r="FU58" i="7"/>
  <c r="FS58" i="7"/>
  <c r="FQ58" i="7"/>
  <c r="FM58" i="7"/>
  <c r="FK58" i="7"/>
  <c r="FI58" i="7"/>
  <c r="FG58" i="7"/>
  <c r="FC58" i="7"/>
  <c r="FA58" i="7"/>
  <c r="EY58" i="7"/>
  <c r="EW58" i="7"/>
  <c r="ES58" i="7"/>
  <c r="EQ58" i="7"/>
  <c r="EO58" i="7"/>
  <c r="EM58" i="7"/>
  <c r="EI58" i="7"/>
  <c r="EG58" i="7"/>
  <c r="EE58" i="7"/>
  <c r="EC58" i="7"/>
  <c r="DY58" i="7"/>
  <c r="DW58" i="7"/>
  <c r="DU58" i="7"/>
  <c r="DS58" i="7"/>
  <c r="DO58" i="7"/>
  <c r="DM58" i="7"/>
  <c r="DK58" i="7"/>
  <c r="DI58" i="7"/>
  <c r="DE58" i="7"/>
  <c r="DC58" i="7"/>
  <c r="DA58" i="7"/>
  <c r="CY58" i="7"/>
  <c r="CU58" i="7"/>
  <c r="CS58" i="7"/>
  <c r="CQ58" i="7"/>
  <c r="CO58" i="7"/>
  <c r="CK58" i="7"/>
  <c r="CI58" i="7"/>
  <c r="CG58" i="7"/>
  <c r="CE58" i="7"/>
  <c r="CA58" i="7"/>
  <c r="BY58" i="7"/>
  <c r="BW58" i="7"/>
  <c r="BU58" i="7"/>
  <c r="BQ58" i="7"/>
  <c r="BO58" i="7"/>
  <c r="BM58" i="7"/>
  <c r="BK58" i="7"/>
  <c r="BG58" i="7"/>
  <c r="BE58" i="7"/>
  <c r="BC58" i="7"/>
  <c r="BA58" i="7"/>
  <c r="AW58" i="7"/>
  <c r="AU58" i="7"/>
  <c r="AS58" i="7"/>
  <c r="AQ58" i="7"/>
  <c r="AM58" i="7"/>
  <c r="AK58" i="7"/>
  <c r="AI58" i="7"/>
  <c r="AG58" i="7"/>
  <c r="AC58" i="7"/>
  <c r="AA58" i="7"/>
  <c r="Y58" i="7"/>
  <c r="W58" i="7"/>
  <c r="S58" i="7"/>
  <c r="Q58" i="7"/>
  <c r="O58" i="7"/>
  <c r="M58" i="7"/>
  <c r="I58" i="7"/>
  <c r="G58" i="7"/>
  <c r="E58" i="7"/>
  <c r="C58" i="7"/>
  <c r="IE30" i="7"/>
  <c r="IC30" i="7"/>
  <c r="IA30" i="7"/>
  <c r="HY30" i="7"/>
  <c r="HU30" i="7"/>
  <c r="HS30" i="7"/>
  <c r="HQ30" i="7"/>
  <c r="HO30" i="7"/>
  <c r="HK30" i="7"/>
  <c r="HI30" i="7"/>
  <c r="HG30" i="7"/>
  <c r="HE30" i="7"/>
  <c r="HA30" i="7"/>
  <c r="GY30" i="7"/>
  <c r="GW30" i="7"/>
  <c r="GU30" i="7"/>
  <c r="GQ30" i="7"/>
  <c r="GO30" i="7"/>
  <c r="GM30" i="7"/>
  <c r="GK30" i="7"/>
  <c r="GG30" i="7"/>
  <c r="GE30" i="7"/>
  <c r="GC30" i="7"/>
  <c r="GA30" i="7"/>
  <c r="FW30" i="7"/>
  <c r="FU30" i="7"/>
  <c r="FS30" i="7"/>
  <c r="FQ30" i="7"/>
  <c r="FM30" i="7"/>
  <c r="FK30" i="7"/>
  <c r="FI30" i="7"/>
  <c r="FG30" i="7"/>
  <c r="FC30" i="7"/>
  <c r="FA30" i="7"/>
  <c r="EY30" i="7"/>
  <c r="EW30" i="7"/>
  <c r="ES30" i="7"/>
  <c r="EQ30" i="7"/>
  <c r="EO30" i="7"/>
  <c r="EM30" i="7"/>
  <c r="EI30" i="7"/>
  <c r="EG30" i="7"/>
  <c r="EE30" i="7"/>
  <c r="EC30" i="7"/>
  <c r="DY30" i="7"/>
  <c r="DW30" i="7"/>
  <c r="DU30" i="7"/>
  <c r="DS30" i="7"/>
  <c r="DO30" i="7"/>
  <c r="DM30" i="7"/>
  <c r="DK30" i="7"/>
  <c r="DI30" i="7"/>
  <c r="DE30" i="7"/>
  <c r="DC30" i="7"/>
  <c r="DA30" i="7"/>
  <c r="CY30" i="7"/>
  <c r="CU30" i="7"/>
  <c r="CS30" i="7"/>
  <c r="CQ30" i="7"/>
  <c r="CO30" i="7"/>
  <c r="CK30" i="7"/>
  <c r="CI30" i="7"/>
  <c r="CG30" i="7"/>
  <c r="CE30" i="7"/>
  <c r="CA30" i="7"/>
  <c r="BY30" i="7"/>
  <c r="BW30" i="7"/>
  <c r="BU30" i="7"/>
  <c r="BQ30" i="7"/>
  <c r="BO30" i="7"/>
  <c r="BM30" i="7"/>
  <c r="BK30" i="7"/>
  <c r="BG30" i="7"/>
  <c r="BE30" i="7"/>
  <c r="BC30" i="7"/>
  <c r="BA30" i="7"/>
  <c r="AW30" i="7"/>
  <c r="AU30" i="7"/>
  <c r="AS30" i="7"/>
  <c r="AQ30" i="7"/>
  <c r="AM30" i="7"/>
  <c r="AK30" i="7"/>
  <c r="AI30" i="7"/>
  <c r="AG30" i="7"/>
  <c r="AC30" i="7"/>
  <c r="AA30" i="7"/>
  <c r="Y30" i="7"/>
  <c r="W30" i="7"/>
  <c r="S30" i="7"/>
  <c r="Q30" i="7"/>
  <c r="O30" i="7"/>
  <c r="M30" i="7"/>
  <c r="I30" i="7"/>
  <c r="G30" i="7"/>
  <c r="E30" i="7"/>
  <c r="C30" i="7"/>
  <c r="I16" i="7"/>
  <c r="I15" i="7"/>
  <c r="E16" i="7"/>
  <c r="E15" i="7"/>
  <c r="D16" i="7"/>
  <c r="D15" i="7"/>
  <c r="C16" i="7"/>
  <c r="C15" i="7"/>
  <c r="B16" i="7"/>
  <c r="B15" i="7"/>
  <c r="I9" i="7"/>
  <c r="I8" i="7"/>
  <c r="E9" i="7"/>
  <c r="E8" i="7"/>
  <c r="D9" i="7"/>
  <c r="D8" i="7"/>
  <c r="C9" i="7"/>
  <c r="C8" i="7"/>
  <c r="B9" i="7"/>
  <c r="B8" i="7"/>
  <c r="B15" i="2"/>
  <c r="B14" i="2"/>
  <c r="B9" i="2"/>
  <c r="B8" i="2"/>
  <c r="W32" i="10" l="1"/>
  <c r="IE68" i="10"/>
  <c r="AL68" i="10"/>
  <c r="HP68" i="10"/>
  <c r="IE32" i="10"/>
  <c r="BS68" i="10"/>
  <c r="W68" i="10"/>
  <c r="HP32" i="10"/>
  <c r="AZ29" i="2"/>
  <c r="AZ33" i="2" s="1"/>
  <c r="BC29" i="2"/>
  <c r="BC40" i="2" s="1"/>
  <c r="BF29" i="2"/>
  <c r="BF35" i="2" s="1"/>
  <c r="BI29" i="2"/>
  <c r="BI33" i="2" s="1"/>
  <c r="BO29" i="2"/>
  <c r="BO35" i="2" s="1"/>
  <c r="BR29" i="2"/>
  <c r="BR41" i="2" s="1"/>
  <c r="BU29" i="2"/>
  <c r="BX29" i="2"/>
  <c r="BX35" i="2" s="1"/>
  <c r="CD29" i="2"/>
  <c r="CD48" i="2" s="1"/>
  <c r="CG29" i="2"/>
  <c r="CG35" i="2" s="1"/>
  <c r="CJ29" i="2"/>
  <c r="CJ34" i="2" s="1"/>
  <c r="CM29" i="2"/>
  <c r="CM33" i="2" s="1"/>
  <c r="CS29" i="2"/>
  <c r="CS33" i="2" s="1"/>
  <c r="CV29" i="2"/>
  <c r="CV33" i="2" s="1"/>
  <c r="CY29" i="2"/>
  <c r="CY33" i="2" s="1"/>
  <c r="DB29" i="2"/>
  <c r="DB33" i="2" s="1"/>
  <c r="DH29" i="2"/>
  <c r="DH33" i="2" s="1"/>
  <c r="DK29" i="2"/>
  <c r="DK36" i="2" s="1"/>
  <c r="DN29" i="2"/>
  <c r="DQ29" i="2"/>
  <c r="DQ34" i="2" s="1"/>
  <c r="DW29" i="2"/>
  <c r="DW39" i="2" s="1"/>
  <c r="DZ29" i="2"/>
  <c r="DZ35" i="2" s="1"/>
  <c r="EC29" i="2"/>
  <c r="EC34" i="2" s="1"/>
  <c r="EF29" i="2"/>
  <c r="EF39" i="2" s="1"/>
  <c r="EL29" i="2"/>
  <c r="EL33" i="2" s="1"/>
  <c r="EO29" i="2"/>
  <c r="EO35" i="2" s="1"/>
  <c r="ER29" i="2"/>
  <c r="ER35" i="2" s="1"/>
  <c r="EU29" i="2"/>
  <c r="EU33" i="2" s="1"/>
  <c r="FA29" i="2"/>
  <c r="FA33" i="2" s="1"/>
  <c r="FD29" i="2"/>
  <c r="FD46" i="2" s="1"/>
  <c r="FG29" i="2"/>
  <c r="FJ29" i="2"/>
  <c r="FJ33" i="2" s="1"/>
  <c r="FP29" i="2"/>
  <c r="FP38" i="2" s="1"/>
  <c r="FS29" i="2"/>
  <c r="FS35" i="2" s="1"/>
  <c r="FV29" i="2"/>
  <c r="FV34" i="2" s="1"/>
  <c r="FY29" i="2"/>
  <c r="FY38" i="2" s="1"/>
  <c r="D30" i="2"/>
  <c r="G30" i="2"/>
  <c r="J30" i="2"/>
  <c r="M30" i="2"/>
  <c r="P30" i="2"/>
  <c r="V30" i="2"/>
  <c r="V42" i="2" s="1"/>
  <c r="Y30" i="2"/>
  <c r="AB30" i="2"/>
  <c r="AB36" i="2" s="1"/>
  <c r="AE30" i="2"/>
  <c r="AE36" i="2" s="1"/>
  <c r="AK30" i="2"/>
  <c r="AK36" i="2" s="1"/>
  <c r="AN30" i="2"/>
  <c r="AN35" i="2" s="1"/>
  <c r="AQ30" i="2"/>
  <c r="AQ50" i="2" s="1"/>
  <c r="AT30" i="2"/>
  <c r="AT34" i="2" s="1"/>
  <c r="DW33" i="2"/>
  <c r="D34" i="2"/>
  <c r="G34" i="2"/>
  <c r="J34" i="2"/>
  <c r="M34" i="2"/>
  <c r="P34" i="2"/>
  <c r="AB34" i="2"/>
  <c r="CM34" i="2"/>
  <c r="FP34" i="2"/>
  <c r="D35" i="2"/>
  <c r="G35" i="2"/>
  <c r="J35" i="2"/>
  <c r="M35" i="2"/>
  <c r="P35" i="2"/>
  <c r="AB35" i="2"/>
  <c r="DQ35" i="2"/>
  <c r="DW35" i="2"/>
  <c r="D36" i="2"/>
  <c r="G36" i="2"/>
  <c r="J36" i="2"/>
  <c r="M36" i="2"/>
  <c r="P36" i="2"/>
  <c r="CD36" i="2"/>
  <c r="FP36" i="2"/>
  <c r="D37" i="2"/>
  <c r="G37" i="2"/>
  <c r="J37" i="2"/>
  <c r="M37" i="2"/>
  <c r="P37" i="2"/>
  <c r="AE37" i="2"/>
  <c r="AQ37" i="2"/>
  <c r="CD37" i="2"/>
  <c r="DW37" i="2"/>
  <c r="FJ37" i="2"/>
  <c r="FP37" i="2"/>
  <c r="D38" i="2"/>
  <c r="G38" i="2"/>
  <c r="J38" i="2"/>
  <c r="M38" i="2"/>
  <c r="P38" i="2"/>
  <c r="AB38" i="2"/>
  <c r="BX38" i="2"/>
  <c r="DW38" i="2"/>
  <c r="FJ38" i="2"/>
  <c r="D39" i="2"/>
  <c r="G39" i="2"/>
  <c r="J39" i="2"/>
  <c r="M39" i="2"/>
  <c r="P39" i="2"/>
  <c r="CD39" i="2"/>
  <c r="FP39" i="2"/>
  <c r="D40" i="2"/>
  <c r="G40" i="2"/>
  <c r="J40" i="2"/>
  <c r="M40" i="2"/>
  <c r="P40" i="2"/>
  <c r="AB40" i="2"/>
  <c r="BX40" i="2"/>
  <c r="CD40" i="2"/>
  <c r="D41" i="2"/>
  <c r="G41" i="2"/>
  <c r="J41" i="2"/>
  <c r="M41" i="2"/>
  <c r="P41" i="2"/>
  <c r="AB41" i="2"/>
  <c r="AE41" i="2"/>
  <c r="DQ41" i="2"/>
  <c r="DW41" i="2"/>
  <c r="FP41" i="2"/>
  <c r="D42" i="2"/>
  <c r="G42" i="2"/>
  <c r="J42" i="2"/>
  <c r="M42" i="2"/>
  <c r="P42" i="2"/>
  <c r="DW42" i="2"/>
  <c r="FJ42" i="2"/>
  <c r="FP42" i="2"/>
  <c r="FY42" i="2"/>
  <c r="D43" i="2"/>
  <c r="G43" i="2"/>
  <c r="J43" i="2"/>
  <c r="M43" i="2"/>
  <c r="P43" i="2"/>
  <c r="CD43" i="2"/>
  <c r="EF43" i="2"/>
  <c r="D44" i="2"/>
  <c r="G44" i="2"/>
  <c r="J44" i="2"/>
  <c r="M44" i="2"/>
  <c r="P44" i="2"/>
  <c r="AB44" i="2"/>
  <c r="BX44" i="2"/>
  <c r="CV44" i="2"/>
  <c r="D45" i="2"/>
  <c r="G45" i="2"/>
  <c r="J45" i="2"/>
  <c r="M45" i="2"/>
  <c r="P45" i="2"/>
  <c r="AB45" i="2"/>
  <c r="AE45" i="2"/>
  <c r="DQ45" i="2"/>
  <c r="DZ45" i="2"/>
  <c r="FS45" i="2"/>
  <c r="D46" i="2"/>
  <c r="G46" i="2"/>
  <c r="J46" i="2"/>
  <c r="M46" i="2"/>
  <c r="P46" i="2"/>
  <c r="AB46" i="2"/>
  <c r="AQ46" i="2"/>
  <c r="CG46" i="2"/>
  <c r="FP46" i="2"/>
  <c r="FS46" i="2"/>
  <c r="D47" i="2"/>
  <c r="G47" i="2"/>
  <c r="J47" i="2"/>
  <c r="M47" i="2"/>
  <c r="P47" i="2"/>
  <c r="AE47" i="2"/>
  <c r="AK47" i="2"/>
  <c r="CD47" i="2"/>
  <c r="FJ47" i="2"/>
  <c r="FP47" i="2"/>
  <c r="D48" i="2"/>
  <c r="G48" i="2"/>
  <c r="J48" i="2"/>
  <c r="M48" i="2"/>
  <c r="P48" i="2"/>
  <c r="AQ48" i="2"/>
  <c r="DW48" i="2"/>
  <c r="D49" i="2"/>
  <c r="G49" i="2"/>
  <c r="J49" i="2"/>
  <c r="M49" i="2"/>
  <c r="P49" i="2"/>
  <c r="AB49" i="2"/>
  <c r="CD49" i="2"/>
  <c r="CM49" i="2"/>
  <c r="FJ49" i="2"/>
  <c r="D50" i="2"/>
  <c r="G50" i="2"/>
  <c r="J50" i="2"/>
  <c r="M50" i="2"/>
  <c r="P50" i="2"/>
  <c r="BX50" i="2"/>
  <c r="CD50" i="2"/>
  <c r="DQ50" i="2"/>
  <c r="DW50" i="2"/>
  <c r="FP50" i="2"/>
  <c r="D51" i="2"/>
  <c r="G51" i="2"/>
  <c r="J51" i="2"/>
  <c r="M51" i="2"/>
  <c r="P51" i="2"/>
  <c r="AB51" i="2"/>
  <c r="AE51" i="2"/>
  <c r="BX51" i="2"/>
  <c r="DQ51" i="2"/>
  <c r="DW51" i="2"/>
  <c r="D52" i="2"/>
  <c r="G52" i="2"/>
  <c r="J52" i="2"/>
  <c r="M52" i="2"/>
  <c r="P52" i="2"/>
  <c r="AB52" i="2"/>
  <c r="AE52" i="2"/>
  <c r="AQ52" i="2"/>
  <c r="BX52" i="2"/>
  <c r="CD52" i="2"/>
  <c r="DW52" i="2"/>
  <c r="DZ52" i="2"/>
  <c r="D53" i="2"/>
  <c r="G53" i="2"/>
  <c r="J53" i="2"/>
  <c r="M53" i="2"/>
  <c r="P53" i="2"/>
  <c r="BX53" i="2"/>
  <c r="CD53" i="2"/>
  <c r="DQ53" i="2"/>
  <c r="DW53" i="2"/>
  <c r="FJ53" i="2"/>
  <c r="AB54" i="2"/>
  <c r="DW54" i="2"/>
  <c r="EF54" i="2"/>
  <c r="FP54" i="2"/>
  <c r="BX55" i="2"/>
  <c r="CD55" i="2"/>
  <c r="DW55" i="2"/>
  <c r="FP55" i="2"/>
  <c r="AE56" i="2"/>
  <c r="AQ56" i="2"/>
  <c r="BX56" i="2"/>
  <c r="DW56" i="2"/>
  <c r="DZ56" i="2"/>
  <c r="FP56" i="2"/>
  <c r="FS56" i="2"/>
  <c r="AB57" i="2"/>
  <c r="AE57" i="2"/>
  <c r="CD57" i="2"/>
  <c r="CM57" i="2"/>
  <c r="DW57" i="2"/>
  <c r="FJ57" i="2"/>
  <c r="FP57" i="2"/>
  <c r="AE58" i="2"/>
  <c r="D66" i="2"/>
  <c r="G66" i="2"/>
  <c r="J66" i="2"/>
  <c r="M66" i="2"/>
  <c r="P66" i="2"/>
  <c r="V66" i="2"/>
  <c r="V92" i="2" s="1"/>
  <c r="Y66" i="2"/>
  <c r="Y74" i="2" s="1"/>
  <c r="AB66" i="2"/>
  <c r="AB85" i="2" s="1"/>
  <c r="AE66" i="2"/>
  <c r="AE72" i="2" s="1"/>
  <c r="AK66" i="2"/>
  <c r="AK71" i="2" s="1"/>
  <c r="AN66" i="2"/>
  <c r="AN70" i="2" s="1"/>
  <c r="AQ66" i="2"/>
  <c r="AQ70" i="2" s="1"/>
  <c r="AT66" i="2"/>
  <c r="AT73" i="2" s="1"/>
  <c r="AZ66" i="2"/>
  <c r="AZ70" i="2" s="1"/>
  <c r="BC66" i="2"/>
  <c r="BC70" i="2" s="1"/>
  <c r="BF66" i="2"/>
  <c r="BF77" i="2" s="1"/>
  <c r="BI66" i="2"/>
  <c r="BI70" i="2" s="1"/>
  <c r="BO66" i="2"/>
  <c r="BO77" i="2" s="1"/>
  <c r="BR66" i="2"/>
  <c r="BR74" i="2" s="1"/>
  <c r="BU66" i="2"/>
  <c r="BU89" i="2" s="1"/>
  <c r="BX66" i="2"/>
  <c r="BX72" i="2" s="1"/>
  <c r="CD66" i="2"/>
  <c r="CD71" i="2" s="1"/>
  <c r="CG66" i="2"/>
  <c r="CG91" i="2" s="1"/>
  <c r="CJ66" i="2"/>
  <c r="CJ70" i="2" s="1"/>
  <c r="CM66" i="2"/>
  <c r="CM76" i="2" s="1"/>
  <c r="CS66" i="2"/>
  <c r="CS72" i="2" s="1"/>
  <c r="CV66" i="2"/>
  <c r="CV72" i="2" s="1"/>
  <c r="CY66" i="2"/>
  <c r="CY77" i="2" s="1"/>
  <c r="DB66" i="2"/>
  <c r="DB70" i="2" s="1"/>
  <c r="DH66" i="2"/>
  <c r="DH80" i="2" s="1"/>
  <c r="DK66" i="2"/>
  <c r="DK74" i="2" s="1"/>
  <c r="DN66" i="2"/>
  <c r="DN72" i="2" s="1"/>
  <c r="DQ66" i="2"/>
  <c r="DQ72" i="2" s="1"/>
  <c r="DW66" i="2"/>
  <c r="DW71" i="2" s="1"/>
  <c r="DZ66" i="2"/>
  <c r="DZ94" i="2" s="1"/>
  <c r="EC66" i="2"/>
  <c r="EC70" i="2" s="1"/>
  <c r="EF66" i="2"/>
  <c r="EF80" i="2" s="1"/>
  <c r="EL66" i="2"/>
  <c r="EL72" i="2" s="1"/>
  <c r="EO66" i="2"/>
  <c r="EO77" i="2" s="1"/>
  <c r="ER66" i="2"/>
  <c r="ER77" i="2" s="1"/>
  <c r="EU66" i="2"/>
  <c r="EU70" i="2" s="1"/>
  <c r="FA66" i="2"/>
  <c r="FA84" i="2" s="1"/>
  <c r="FD66" i="2"/>
  <c r="FD74" i="2" s="1"/>
  <c r="FG66" i="2"/>
  <c r="FG86" i="2" s="1"/>
  <c r="FJ66" i="2"/>
  <c r="FJ72" i="2" s="1"/>
  <c r="FP66" i="2"/>
  <c r="FP71" i="2" s="1"/>
  <c r="FS66" i="2"/>
  <c r="FS80" i="2" s="1"/>
  <c r="FV66" i="2"/>
  <c r="FV70" i="2" s="1"/>
  <c r="FY66" i="2"/>
  <c r="FY73" i="2" s="1"/>
  <c r="D70" i="2"/>
  <c r="G70" i="2"/>
  <c r="J70" i="2"/>
  <c r="M70" i="2"/>
  <c r="P70" i="2"/>
  <c r="D71" i="2"/>
  <c r="G71" i="2"/>
  <c r="J71" i="2"/>
  <c r="M71" i="2"/>
  <c r="P71" i="2"/>
  <c r="D72" i="2"/>
  <c r="G72" i="2"/>
  <c r="J72" i="2"/>
  <c r="M72" i="2"/>
  <c r="P72" i="2"/>
  <c r="BR72" i="2"/>
  <c r="D73" i="2"/>
  <c r="G73" i="2"/>
  <c r="J73" i="2"/>
  <c r="M73" i="2"/>
  <c r="P73" i="2"/>
  <c r="D74" i="2"/>
  <c r="G74" i="2"/>
  <c r="J74" i="2"/>
  <c r="M74" i="2"/>
  <c r="P74" i="2"/>
  <c r="D75" i="2"/>
  <c r="G75" i="2"/>
  <c r="J75" i="2"/>
  <c r="M75" i="2"/>
  <c r="P75" i="2"/>
  <c r="D76" i="2"/>
  <c r="G76" i="2"/>
  <c r="J76" i="2"/>
  <c r="M76" i="2"/>
  <c r="P76" i="2"/>
  <c r="D77" i="2"/>
  <c r="G77" i="2"/>
  <c r="J77" i="2"/>
  <c r="M77" i="2"/>
  <c r="P77" i="2"/>
  <c r="D78" i="2"/>
  <c r="G78" i="2"/>
  <c r="J78" i="2"/>
  <c r="M78" i="2"/>
  <c r="P78" i="2"/>
  <c r="DK78" i="2"/>
  <c r="D79" i="2"/>
  <c r="G79" i="2"/>
  <c r="J79" i="2"/>
  <c r="M79" i="2"/>
  <c r="P79" i="2"/>
  <c r="D80" i="2"/>
  <c r="G80" i="2"/>
  <c r="J80" i="2"/>
  <c r="M80" i="2"/>
  <c r="P80" i="2"/>
  <c r="V80" i="2"/>
  <c r="D81" i="2"/>
  <c r="G81" i="2"/>
  <c r="J81" i="2"/>
  <c r="M81" i="2"/>
  <c r="P81" i="2"/>
  <c r="BX81" i="2"/>
  <c r="D82" i="2"/>
  <c r="G82" i="2"/>
  <c r="J82" i="2"/>
  <c r="M82" i="2"/>
  <c r="P82" i="2"/>
  <c r="V82" i="2"/>
  <c r="D83" i="2"/>
  <c r="G83" i="2"/>
  <c r="J83" i="2"/>
  <c r="M83" i="2"/>
  <c r="P83" i="2"/>
  <c r="D84" i="2"/>
  <c r="G84" i="2"/>
  <c r="J84" i="2"/>
  <c r="M84" i="2"/>
  <c r="P84" i="2"/>
  <c r="D85" i="2"/>
  <c r="G85" i="2"/>
  <c r="J85" i="2"/>
  <c r="M85" i="2"/>
  <c r="P85" i="2"/>
  <c r="D86" i="2"/>
  <c r="G86" i="2"/>
  <c r="J86" i="2"/>
  <c r="M86" i="2"/>
  <c r="P86" i="2"/>
  <c r="D87" i="2"/>
  <c r="G87" i="2"/>
  <c r="J87" i="2"/>
  <c r="M87" i="2"/>
  <c r="P87" i="2"/>
  <c r="D88" i="2"/>
  <c r="G88" i="2"/>
  <c r="J88" i="2"/>
  <c r="M88" i="2"/>
  <c r="P88" i="2"/>
  <c r="D89" i="2"/>
  <c r="G89" i="2"/>
  <c r="J89" i="2"/>
  <c r="M89" i="2"/>
  <c r="P89" i="2"/>
  <c r="AE90" i="2"/>
  <c r="BO92" i="2"/>
  <c r="FJ92" i="2"/>
  <c r="AE93" i="2"/>
  <c r="BX94" i="2"/>
  <c r="AZ103" i="2"/>
  <c r="BC103" i="2"/>
  <c r="BF103" i="2"/>
  <c r="BI103" i="2"/>
  <c r="BL103" i="2"/>
  <c r="BO103" i="2"/>
  <c r="BR103" i="2"/>
  <c r="BU103" i="2"/>
  <c r="EL103" i="2"/>
  <c r="EO103" i="2"/>
  <c r="ER103" i="2"/>
  <c r="EU103" i="2"/>
  <c r="EX103" i="2"/>
  <c r="FA103" i="2"/>
  <c r="FD103" i="2"/>
  <c r="CS104" i="2"/>
  <c r="CV104" i="2"/>
  <c r="CY104" i="2"/>
  <c r="DB104" i="2"/>
  <c r="DE104" i="2"/>
  <c r="AZ107" i="2"/>
  <c r="BC107" i="2"/>
  <c r="BF107" i="2"/>
  <c r="BI107" i="2"/>
  <c r="BL107" i="2"/>
  <c r="BO107" i="2"/>
  <c r="BR107" i="2"/>
  <c r="BU107" i="2"/>
  <c r="EL107" i="2"/>
  <c r="EO107" i="2"/>
  <c r="ER107" i="2"/>
  <c r="EU107" i="2"/>
  <c r="EX107" i="2"/>
  <c r="FA107" i="2"/>
  <c r="FD107" i="2"/>
  <c r="AZ108" i="2"/>
  <c r="BC108" i="2"/>
  <c r="BF108" i="2"/>
  <c r="BI108" i="2"/>
  <c r="BL108" i="2"/>
  <c r="BO108" i="2"/>
  <c r="BR108" i="2"/>
  <c r="BU108" i="2"/>
  <c r="CS108" i="2"/>
  <c r="CV108" i="2"/>
  <c r="CY108" i="2"/>
  <c r="DB108" i="2"/>
  <c r="DE108" i="2"/>
  <c r="EL108" i="2"/>
  <c r="EO108" i="2"/>
  <c r="ER108" i="2"/>
  <c r="EU108" i="2"/>
  <c r="EX108" i="2"/>
  <c r="FA108" i="2"/>
  <c r="FD108" i="2"/>
  <c r="AZ109" i="2"/>
  <c r="BC109" i="2"/>
  <c r="BF109" i="2"/>
  <c r="BI109" i="2"/>
  <c r="BL109" i="2"/>
  <c r="BO109" i="2"/>
  <c r="BR109" i="2"/>
  <c r="BU109" i="2"/>
  <c r="CS109" i="2"/>
  <c r="CV109" i="2"/>
  <c r="CY109" i="2"/>
  <c r="DB109" i="2"/>
  <c r="DE109" i="2"/>
  <c r="EL109" i="2"/>
  <c r="EO109" i="2"/>
  <c r="ER109" i="2"/>
  <c r="EU109" i="2"/>
  <c r="EX109" i="2"/>
  <c r="FA109" i="2"/>
  <c r="FD109" i="2"/>
  <c r="AZ110" i="2"/>
  <c r="BC110" i="2"/>
  <c r="BF110" i="2"/>
  <c r="BI110" i="2"/>
  <c r="BL110" i="2"/>
  <c r="BO110" i="2"/>
  <c r="BR110" i="2"/>
  <c r="BU110" i="2"/>
  <c r="CS110" i="2"/>
  <c r="CV110" i="2"/>
  <c r="CY110" i="2"/>
  <c r="DB110" i="2"/>
  <c r="DE110" i="2"/>
  <c r="EL110" i="2"/>
  <c r="EO110" i="2"/>
  <c r="ER110" i="2"/>
  <c r="EU110" i="2"/>
  <c r="EX110" i="2"/>
  <c r="FA110" i="2"/>
  <c r="FD110" i="2"/>
  <c r="AZ111" i="2"/>
  <c r="BC111" i="2"/>
  <c r="BF111" i="2"/>
  <c r="BI111" i="2"/>
  <c r="BL111" i="2"/>
  <c r="BO111" i="2"/>
  <c r="BR111" i="2"/>
  <c r="BU111" i="2"/>
  <c r="CS111" i="2"/>
  <c r="CV111" i="2"/>
  <c r="CY111" i="2"/>
  <c r="DB111" i="2"/>
  <c r="DE111" i="2"/>
  <c r="EL111" i="2"/>
  <c r="EO111" i="2"/>
  <c r="ER111" i="2"/>
  <c r="EU111" i="2"/>
  <c r="EX111" i="2"/>
  <c r="FA111" i="2"/>
  <c r="FD111" i="2"/>
  <c r="AZ112" i="2"/>
  <c r="BC112" i="2"/>
  <c r="BF112" i="2"/>
  <c r="BL112" i="2"/>
  <c r="BO112" i="2"/>
  <c r="BR112" i="2"/>
  <c r="BU112" i="2"/>
  <c r="CS112" i="2"/>
  <c r="CV112" i="2"/>
  <c r="CY112" i="2"/>
  <c r="DB112" i="2"/>
  <c r="DE112" i="2"/>
  <c r="EL112" i="2"/>
  <c r="EO112" i="2"/>
  <c r="ER112" i="2"/>
  <c r="EU112" i="2"/>
  <c r="EX112" i="2"/>
  <c r="FA112" i="2"/>
  <c r="FD112" i="2"/>
  <c r="AZ113" i="2"/>
  <c r="BC113" i="2"/>
  <c r="BF113" i="2"/>
  <c r="BL113" i="2"/>
  <c r="BO113" i="2"/>
  <c r="BR113" i="2"/>
  <c r="BU113" i="2"/>
  <c r="CS113" i="2"/>
  <c r="CV113" i="2"/>
  <c r="CY113" i="2"/>
  <c r="DB113" i="2"/>
  <c r="DE113" i="2"/>
  <c r="EL113" i="2"/>
  <c r="EO113" i="2"/>
  <c r="ER113" i="2"/>
  <c r="EU113" i="2"/>
  <c r="EX113" i="2"/>
  <c r="FA113" i="2"/>
  <c r="FD113" i="2"/>
  <c r="AZ114" i="2"/>
  <c r="BC114" i="2"/>
  <c r="BF114" i="2"/>
  <c r="BL114" i="2"/>
  <c r="BO114" i="2"/>
  <c r="BR114" i="2"/>
  <c r="BU114" i="2"/>
  <c r="CS114" i="2"/>
  <c r="CV114" i="2"/>
  <c r="CY114" i="2"/>
  <c r="DB114" i="2"/>
  <c r="DE114" i="2"/>
  <c r="EL114" i="2"/>
  <c r="EO114" i="2"/>
  <c r="ER114" i="2"/>
  <c r="EU114" i="2"/>
  <c r="EX114" i="2"/>
  <c r="FA114" i="2"/>
  <c r="FD114" i="2"/>
  <c r="AZ115" i="2"/>
  <c r="BC115" i="2"/>
  <c r="BF115" i="2"/>
  <c r="BL115" i="2"/>
  <c r="BO115" i="2"/>
  <c r="BR115" i="2"/>
  <c r="CS115" i="2"/>
  <c r="CV115" i="2"/>
  <c r="CY115" i="2"/>
  <c r="DB115" i="2"/>
  <c r="DE115" i="2"/>
  <c r="EO115" i="2"/>
  <c r="ER115" i="2"/>
  <c r="EU115" i="2"/>
  <c r="EX115" i="2"/>
  <c r="FA115" i="2"/>
  <c r="FD115" i="2"/>
  <c r="AZ116" i="2"/>
  <c r="BF116" i="2"/>
  <c r="BL116" i="2"/>
  <c r="BO116" i="2"/>
  <c r="BR116" i="2"/>
  <c r="CS116" i="2"/>
  <c r="CV116" i="2"/>
  <c r="CY116" i="2"/>
  <c r="DB116" i="2"/>
  <c r="DE116" i="2"/>
  <c r="EO116" i="2"/>
  <c r="ER116" i="2"/>
  <c r="EU116" i="2"/>
  <c r="EX116" i="2"/>
  <c r="FA116" i="2"/>
  <c r="FD116" i="2"/>
  <c r="AZ117" i="2"/>
  <c r="BL117" i="2"/>
  <c r="BO117" i="2"/>
  <c r="BR117" i="2"/>
  <c r="CS117" i="2"/>
  <c r="CV117" i="2"/>
  <c r="CY117" i="2"/>
  <c r="DB117" i="2"/>
  <c r="DE117" i="2"/>
  <c r="EO117" i="2"/>
  <c r="ER117" i="2"/>
  <c r="EU117" i="2"/>
  <c r="EX117" i="2"/>
  <c r="FA117" i="2"/>
  <c r="FD117" i="2"/>
  <c r="AZ118" i="2"/>
  <c r="BL118" i="2"/>
  <c r="BO118" i="2"/>
  <c r="BR118" i="2"/>
  <c r="CS118" i="2"/>
  <c r="CV118" i="2"/>
  <c r="CY118" i="2"/>
  <c r="DB118" i="2"/>
  <c r="DE118" i="2"/>
  <c r="EO118" i="2"/>
  <c r="ER118" i="2"/>
  <c r="EU118" i="2"/>
  <c r="EX118" i="2"/>
  <c r="FD118" i="2"/>
  <c r="AZ119" i="2"/>
  <c r="BL119" i="2"/>
  <c r="BO119" i="2"/>
  <c r="BR119" i="2"/>
  <c r="CS119" i="2"/>
  <c r="CV119" i="2"/>
  <c r="CY119" i="2"/>
  <c r="DB119" i="2"/>
  <c r="DE119" i="2"/>
  <c r="EO119" i="2"/>
  <c r="EU119" i="2"/>
  <c r="EX119" i="2"/>
  <c r="FD119" i="2"/>
  <c r="AZ120" i="2"/>
  <c r="BL120" i="2"/>
  <c r="BO120" i="2"/>
  <c r="BR120" i="2"/>
  <c r="CS120" i="2"/>
  <c r="CV120" i="2"/>
  <c r="CY120" i="2"/>
  <c r="DB120" i="2"/>
  <c r="DE120" i="2"/>
  <c r="EO120" i="2"/>
  <c r="EU120" i="2"/>
  <c r="EX120" i="2"/>
  <c r="FD120" i="2"/>
  <c r="AZ121" i="2"/>
  <c r="BL121" i="2"/>
  <c r="BO121" i="2"/>
  <c r="BR121" i="2"/>
  <c r="CS121" i="2"/>
  <c r="CV121" i="2"/>
  <c r="CY121" i="2"/>
  <c r="DB121" i="2"/>
  <c r="DE121" i="2"/>
  <c r="EO121" i="2"/>
  <c r="EX121" i="2"/>
  <c r="FD121" i="2"/>
  <c r="AZ122" i="2"/>
  <c r="BO122" i="2"/>
  <c r="BR122" i="2"/>
  <c r="CS122" i="2"/>
  <c r="CV122" i="2"/>
  <c r="CY122" i="2"/>
  <c r="DB122" i="2"/>
  <c r="DE122" i="2"/>
  <c r="EO122" i="2"/>
  <c r="EX122" i="2"/>
  <c r="FD122" i="2"/>
  <c r="AZ123" i="2"/>
  <c r="BO123" i="2"/>
  <c r="BR123" i="2"/>
  <c r="CS123" i="2"/>
  <c r="CV123" i="2"/>
  <c r="CY123" i="2"/>
  <c r="DB123" i="2"/>
  <c r="DE123" i="2"/>
  <c r="EX123" i="2"/>
  <c r="FD123" i="2"/>
  <c r="AZ124" i="2"/>
  <c r="BO124" i="2"/>
  <c r="CS124" i="2"/>
  <c r="CV124" i="2"/>
  <c r="DB124" i="2"/>
  <c r="FD124" i="2"/>
  <c r="CS125" i="2"/>
  <c r="CV125" i="2"/>
  <c r="DB125" i="2"/>
  <c r="FD125" i="2"/>
  <c r="CS126" i="2"/>
  <c r="CV126" i="2"/>
  <c r="DB126" i="2"/>
  <c r="FD126" i="2"/>
  <c r="CS127" i="2"/>
  <c r="CV127" i="2"/>
  <c r="DB127" i="2"/>
  <c r="FD127" i="2"/>
  <c r="CS128" i="2"/>
  <c r="CV128" i="2"/>
  <c r="DB128" i="2"/>
  <c r="FD128" i="2"/>
  <c r="CS129" i="2"/>
  <c r="CV129" i="2"/>
  <c r="CS130" i="2"/>
  <c r="CV130" i="2"/>
  <c r="CS131" i="2"/>
  <c r="CV131" i="2"/>
  <c r="CS132" i="2"/>
  <c r="CV132" i="2"/>
  <c r="AZ133" i="2"/>
  <c r="BC133" i="2"/>
  <c r="BF133" i="2"/>
  <c r="BI133" i="2"/>
  <c r="BL133" i="2"/>
  <c r="BO133" i="2"/>
  <c r="BR133" i="2"/>
  <c r="BU133" i="2"/>
  <c r="BX133" i="2"/>
  <c r="EL136" i="2"/>
  <c r="EO136" i="2"/>
  <c r="ER136" i="2"/>
  <c r="EU136" i="2"/>
  <c r="EX136" i="2"/>
  <c r="FA136" i="2"/>
  <c r="FD136" i="2"/>
  <c r="FG136" i="2"/>
  <c r="FJ136" i="2"/>
  <c r="AZ137" i="2"/>
  <c r="BC137" i="2"/>
  <c r="BF137" i="2"/>
  <c r="BI137" i="2"/>
  <c r="BL137" i="2"/>
  <c r="BO137" i="2"/>
  <c r="BR137" i="2"/>
  <c r="BU137" i="2"/>
  <c r="BX137" i="2"/>
  <c r="AZ138" i="2"/>
  <c r="BC138" i="2"/>
  <c r="BF138" i="2"/>
  <c r="BI138" i="2"/>
  <c r="BL138" i="2"/>
  <c r="BO138" i="2"/>
  <c r="BR138" i="2"/>
  <c r="BU138" i="2"/>
  <c r="BX138" i="2"/>
  <c r="AZ139" i="2"/>
  <c r="BC139" i="2"/>
  <c r="BF139" i="2"/>
  <c r="BI139" i="2"/>
  <c r="BL139" i="2"/>
  <c r="BO139" i="2"/>
  <c r="BR139" i="2"/>
  <c r="BU139" i="2"/>
  <c r="BX139" i="2"/>
  <c r="AZ140" i="2"/>
  <c r="BC140" i="2"/>
  <c r="BF140" i="2"/>
  <c r="BI140" i="2"/>
  <c r="BL140" i="2"/>
  <c r="BO140" i="2"/>
  <c r="BR140" i="2"/>
  <c r="BU140" i="2"/>
  <c r="BX140" i="2"/>
  <c r="CS140" i="2"/>
  <c r="CV140" i="2"/>
  <c r="CY140" i="2"/>
  <c r="DB140" i="2"/>
  <c r="DE140" i="2"/>
  <c r="DH140" i="2"/>
  <c r="DK140" i="2"/>
  <c r="DN140" i="2"/>
  <c r="DQ140" i="2"/>
  <c r="EL140" i="2"/>
  <c r="EO140" i="2"/>
  <c r="ER140" i="2"/>
  <c r="EU140" i="2"/>
  <c r="EX140" i="2"/>
  <c r="FA140" i="2"/>
  <c r="FD140" i="2"/>
  <c r="FG140" i="2"/>
  <c r="FJ140" i="2"/>
  <c r="AZ141" i="2"/>
  <c r="BF141" i="2"/>
  <c r="BI141" i="2"/>
  <c r="BL141" i="2"/>
  <c r="BO141" i="2"/>
  <c r="BR141" i="2"/>
  <c r="BU141" i="2"/>
  <c r="BX141" i="2"/>
  <c r="EL141" i="2"/>
  <c r="EO141" i="2"/>
  <c r="ER141" i="2"/>
  <c r="EU141" i="2"/>
  <c r="EX141" i="2"/>
  <c r="FA141" i="2"/>
  <c r="FD141" i="2"/>
  <c r="FG141" i="2"/>
  <c r="FJ141" i="2"/>
  <c r="AZ142" i="2"/>
  <c r="BF142" i="2"/>
  <c r="BI142" i="2"/>
  <c r="BL142" i="2"/>
  <c r="BO142" i="2"/>
  <c r="BR142" i="2"/>
  <c r="BU142" i="2"/>
  <c r="BX142" i="2"/>
  <c r="EL142" i="2"/>
  <c r="EO142" i="2"/>
  <c r="ER142" i="2"/>
  <c r="EU142" i="2"/>
  <c r="EX142" i="2"/>
  <c r="FA142" i="2"/>
  <c r="FD142" i="2"/>
  <c r="FG142" i="2"/>
  <c r="FJ142" i="2"/>
  <c r="AZ143" i="2"/>
  <c r="BF143" i="2"/>
  <c r="BI143" i="2"/>
  <c r="BL143" i="2"/>
  <c r="BO143" i="2"/>
  <c r="BR143" i="2"/>
  <c r="BU143" i="2"/>
  <c r="BX143" i="2"/>
  <c r="EL143" i="2"/>
  <c r="EO143" i="2"/>
  <c r="ER143" i="2"/>
  <c r="EU143" i="2"/>
  <c r="EX143" i="2"/>
  <c r="FA143" i="2"/>
  <c r="FD143" i="2"/>
  <c r="FG143" i="2"/>
  <c r="FJ143" i="2"/>
  <c r="AZ144" i="2"/>
  <c r="BF144" i="2"/>
  <c r="BI144" i="2"/>
  <c r="BL144" i="2"/>
  <c r="BO144" i="2"/>
  <c r="BR144" i="2"/>
  <c r="BU144" i="2"/>
  <c r="BX144" i="2"/>
  <c r="CS144" i="2"/>
  <c r="CV144" i="2"/>
  <c r="CY144" i="2"/>
  <c r="DB144" i="2"/>
  <c r="DE144" i="2"/>
  <c r="DH144" i="2"/>
  <c r="DK144" i="2"/>
  <c r="DN144" i="2"/>
  <c r="DQ144" i="2"/>
  <c r="EL144" i="2"/>
  <c r="EO144" i="2"/>
  <c r="ER144" i="2"/>
  <c r="EU144" i="2"/>
  <c r="EX144" i="2"/>
  <c r="FA144" i="2"/>
  <c r="FD144" i="2"/>
  <c r="FG144" i="2"/>
  <c r="FJ144" i="2"/>
  <c r="AZ145" i="2"/>
  <c r="BL145" i="2"/>
  <c r="BO145" i="2"/>
  <c r="BR145" i="2"/>
  <c r="BU145" i="2"/>
  <c r="BX145" i="2"/>
  <c r="CS145" i="2"/>
  <c r="CV145" i="2"/>
  <c r="CY145" i="2"/>
  <c r="DB145" i="2"/>
  <c r="DE145" i="2"/>
  <c r="DH145" i="2"/>
  <c r="DK145" i="2"/>
  <c r="DN145" i="2"/>
  <c r="DQ145" i="2"/>
  <c r="EL145" i="2"/>
  <c r="EO145" i="2"/>
  <c r="ER145" i="2"/>
  <c r="EU145" i="2"/>
  <c r="EX145" i="2"/>
  <c r="FA145" i="2"/>
  <c r="FD145" i="2"/>
  <c r="FG145" i="2"/>
  <c r="FJ145" i="2"/>
  <c r="BL146" i="2"/>
  <c r="BO146" i="2"/>
  <c r="BR146" i="2"/>
  <c r="BU146" i="2"/>
  <c r="BX146" i="2"/>
  <c r="CS146" i="2"/>
  <c r="CV146" i="2"/>
  <c r="CY146" i="2"/>
  <c r="DB146" i="2"/>
  <c r="DE146" i="2"/>
  <c r="DH146" i="2"/>
  <c r="DK146" i="2"/>
  <c r="DN146" i="2"/>
  <c r="DQ146" i="2"/>
  <c r="EL146" i="2"/>
  <c r="EO146" i="2"/>
  <c r="ER146" i="2"/>
  <c r="EX146" i="2"/>
  <c r="FA146" i="2"/>
  <c r="FD146" i="2"/>
  <c r="FG146" i="2"/>
  <c r="FJ146" i="2"/>
  <c r="BL147" i="2"/>
  <c r="BO147" i="2"/>
  <c r="BU147" i="2"/>
  <c r="BX147" i="2"/>
  <c r="CS147" i="2"/>
  <c r="CV147" i="2"/>
  <c r="CY147" i="2"/>
  <c r="DB147" i="2"/>
  <c r="DE147" i="2"/>
  <c r="DH147" i="2"/>
  <c r="DK147" i="2"/>
  <c r="DN147" i="2"/>
  <c r="DQ147" i="2"/>
  <c r="EL147" i="2"/>
  <c r="EO147" i="2"/>
  <c r="ER147" i="2"/>
  <c r="EX147" i="2"/>
  <c r="FA147" i="2"/>
  <c r="FD147" i="2"/>
  <c r="FG147" i="2"/>
  <c r="FJ147" i="2"/>
  <c r="BL148" i="2"/>
  <c r="BO148" i="2"/>
  <c r="BU148" i="2"/>
  <c r="BX148" i="2"/>
  <c r="CV148" i="2"/>
  <c r="CY148" i="2"/>
  <c r="DB148" i="2"/>
  <c r="DE148" i="2"/>
  <c r="DH148" i="2"/>
  <c r="DK148" i="2"/>
  <c r="DN148" i="2"/>
  <c r="DQ148" i="2"/>
  <c r="EL148" i="2"/>
  <c r="EO148" i="2"/>
  <c r="ER148" i="2"/>
  <c r="EX148" i="2"/>
  <c r="FA148" i="2"/>
  <c r="FD148" i="2"/>
  <c r="FG148" i="2"/>
  <c r="FJ148" i="2"/>
  <c r="BL149" i="2"/>
  <c r="BO149" i="2"/>
  <c r="BU149" i="2"/>
  <c r="BX149" i="2"/>
  <c r="CV149" i="2"/>
  <c r="CY149" i="2"/>
  <c r="DB149" i="2"/>
  <c r="DE149" i="2"/>
  <c r="DH149" i="2"/>
  <c r="DK149" i="2"/>
  <c r="DN149" i="2"/>
  <c r="DQ149" i="2"/>
  <c r="EL149" i="2"/>
  <c r="EO149" i="2"/>
  <c r="EX149" i="2"/>
  <c r="FA149" i="2"/>
  <c r="FD149" i="2"/>
  <c r="FG149" i="2"/>
  <c r="BL150" i="2"/>
  <c r="BU150" i="2"/>
  <c r="BX150" i="2"/>
  <c r="CV150" i="2"/>
  <c r="CY150" i="2"/>
  <c r="DB150" i="2"/>
  <c r="DE150" i="2"/>
  <c r="DH150" i="2"/>
  <c r="DK150" i="2"/>
  <c r="DQ150" i="2"/>
  <c r="EL150" i="2"/>
  <c r="EO150" i="2"/>
  <c r="EX150" i="2"/>
  <c r="FA150" i="2"/>
  <c r="FD150" i="2"/>
  <c r="FG150" i="2"/>
  <c r="BL151" i="2"/>
  <c r="BU151" i="2"/>
  <c r="BX151" i="2"/>
  <c r="CV151" i="2"/>
  <c r="CY151" i="2"/>
  <c r="DB151" i="2"/>
  <c r="DE151" i="2"/>
  <c r="DH151" i="2"/>
  <c r="DK151" i="2"/>
  <c r="DQ151" i="2"/>
  <c r="EO151" i="2"/>
  <c r="FA151" i="2"/>
  <c r="FG151" i="2"/>
  <c r="BU152" i="2"/>
  <c r="BX152" i="2"/>
  <c r="CV152" i="2"/>
  <c r="CY152" i="2"/>
  <c r="DB152" i="2"/>
  <c r="DE152" i="2"/>
  <c r="DH152" i="2"/>
  <c r="DK152" i="2"/>
  <c r="DQ152" i="2"/>
  <c r="EO152" i="2"/>
  <c r="FG152" i="2"/>
  <c r="BU153" i="2"/>
  <c r="BX153" i="2"/>
  <c r="CV153" i="2"/>
  <c r="CY153" i="2"/>
  <c r="DB153" i="2"/>
  <c r="DE153" i="2"/>
  <c r="DK153" i="2"/>
  <c r="DQ153" i="2"/>
  <c r="EO153" i="2"/>
  <c r="FG153" i="2"/>
  <c r="BU154" i="2"/>
  <c r="BX154" i="2"/>
  <c r="CV154" i="2"/>
  <c r="DB154" i="2"/>
  <c r="DE154" i="2"/>
  <c r="DK154" i="2"/>
  <c r="DQ154" i="2"/>
  <c r="EO154" i="2"/>
  <c r="FG154" i="2"/>
  <c r="BU155" i="2"/>
  <c r="BX155" i="2"/>
  <c r="CV155" i="2"/>
  <c r="DB155" i="2"/>
  <c r="DE155" i="2"/>
  <c r="DQ155" i="2"/>
  <c r="FG155" i="2"/>
  <c r="BU156" i="2"/>
  <c r="BX156" i="2"/>
  <c r="CV156" i="2"/>
  <c r="DB156" i="2"/>
  <c r="DE156" i="2"/>
  <c r="BX157" i="2"/>
  <c r="CV157" i="2"/>
  <c r="DB157" i="2"/>
  <c r="DE157" i="2"/>
  <c r="BX158" i="2"/>
  <c r="CV158" i="2"/>
  <c r="DE158" i="2"/>
  <c r="CV159" i="2"/>
  <c r="DE159" i="2"/>
  <c r="CV160" i="2"/>
  <c r="DE160" i="2"/>
  <c r="CV161" i="2"/>
  <c r="EL165" i="2"/>
  <c r="EO165" i="2"/>
  <c r="ER165" i="2"/>
  <c r="EU165" i="2"/>
  <c r="EX165" i="2"/>
  <c r="FA165" i="2"/>
  <c r="FD165" i="2"/>
  <c r="FG165" i="2"/>
  <c r="FJ165" i="2"/>
  <c r="FM165" i="2"/>
  <c r="AZ166" i="2"/>
  <c r="BC166" i="2"/>
  <c r="BF166" i="2"/>
  <c r="BI166" i="2"/>
  <c r="BL166" i="2"/>
  <c r="BO166" i="2"/>
  <c r="BR166" i="2"/>
  <c r="BU166" i="2"/>
  <c r="BX166" i="2"/>
  <c r="EL169" i="2"/>
  <c r="EO169" i="2"/>
  <c r="ER169" i="2"/>
  <c r="EU169" i="2"/>
  <c r="EX169" i="2"/>
  <c r="FA169" i="2"/>
  <c r="FD169" i="2"/>
  <c r="FG169" i="2"/>
  <c r="FJ169" i="2"/>
  <c r="FM169" i="2"/>
  <c r="AZ170" i="2"/>
  <c r="BC170" i="2"/>
  <c r="BF170" i="2"/>
  <c r="BI170" i="2"/>
  <c r="BL170" i="2"/>
  <c r="BO170" i="2"/>
  <c r="BR170" i="2"/>
  <c r="BU170" i="2"/>
  <c r="BX170" i="2"/>
  <c r="EL170" i="2"/>
  <c r="EO170" i="2"/>
  <c r="ER170" i="2"/>
  <c r="EU170" i="2"/>
  <c r="EX170" i="2"/>
  <c r="FA170" i="2"/>
  <c r="FD170" i="2"/>
  <c r="FG170" i="2"/>
  <c r="FJ170" i="2"/>
  <c r="FM170" i="2"/>
  <c r="AZ171" i="2"/>
  <c r="BC171" i="2"/>
  <c r="BF171" i="2"/>
  <c r="BI171" i="2"/>
  <c r="BL171" i="2"/>
  <c r="BO171" i="2"/>
  <c r="BR171" i="2"/>
  <c r="BU171" i="2"/>
  <c r="BX171" i="2"/>
  <c r="CS171" i="2"/>
  <c r="CV171" i="2"/>
  <c r="CY171" i="2"/>
  <c r="DB171" i="2"/>
  <c r="DE171" i="2"/>
  <c r="DH171" i="2"/>
  <c r="DK171" i="2"/>
  <c r="DN171" i="2"/>
  <c r="DQ171" i="2"/>
  <c r="DT171" i="2"/>
  <c r="EL171" i="2"/>
  <c r="EO171" i="2"/>
  <c r="ER171" i="2"/>
  <c r="EU171" i="2"/>
  <c r="EX171" i="2"/>
  <c r="FA171" i="2"/>
  <c r="FD171" i="2"/>
  <c r="FG171" i="2"/>
  <c r="FJ171" i="2"/>
  <c r="FM171" i="2"/>
  <c r="AZ172" i="2"/>
  <c r="BC172" i="2"/>
  <c r="BF172" i="2"/>
  <c r="BI172" i="2"/>
  <c r="BL172" i="2"/>
  <c r="BO172" i="2"/>
  <c r="BR172" i="2"/>
  <c r="BU172" i="2"/>
  <c r="BX172" i="2"/>
  <c r="EL172" i="2"/>
  <c r="EO172" i="2"/>
  <c r="ER172" i="2"/>
  <c r="EU172" i="2"/>
  <c r="EX172" i="2"/>
  <c r="FA172" i="2"/>
  <c r="FD172" i="2"/>
  <c r="FG172" i="2"/>
  <c r="FJ172" i="2"/>
  <c r="FM172" i="2"/>
  <c r="AZ173" i="2"/>
  <c r="BC173" i="2"/>
  <c r="BF173" i="2"/>
  <c r="BI173" i="2"/>
  <c r="BL173" i="2"/>
  <c r="BO173" i="2"/>
  <c r="BR173" i="2"/>
  <c r="BU173" i="2"/>
  <c r="BX173" i="2"/>
  <c r="EO173" i="2"/>
  <c r="ER173" i="2"/>
  <c r="EU173" i="2"/>
  <c r="EX173" i="2"/>
  <c r="FA173" i="2"/>
  <c r="FD173" i="2"/>
  <c r="FG173" i="2"/>
  <c r="FJ173" i="2"/>
  <c r="FM173" i="2"/>
  <c r="AZ174" i="2"/>
  <c r="BC174" i="2"/>
  <c r="BF174" i="2"/>
  <c r="BI174" i="2"/>
  <c r="BL174" i="2"/>
  <c r="BO174" i="2"/>
  <c r="BR174" i="2"/>
  <c r="BU174" i="2"/>
  <c r="BX174" i="2"/>
  <c r="EO174" i="2"/>
  <c r="ER174" i="2"/>
  <c r="EU174" i="2"/>
  <c r="EX174" i="2"/>
  <c r="FA174" i="2"/>
  <c r="FD174" i="2"/>
  <c r="FG174" i="2"/>
  <c r="FJ174" i="2"/>
  <c r="FM174" i="2"/>
  <c r="AZ175" i="2"/>
  <c r="BC175" i="2"/>
  <c r="BF175" i="2"/>
  <c r="BI175" i="2"/>
  <c r="BL175" i="2"/>
  <c r="BO175" i="2"/>
  <c r="BR175" i="2"/>
  <c r="BU175" i="2"/>
  <c r="BX175" i="2"/>
  <c r="CS175" i="2"/>
  <c r="CV175" i="2"/>
  <c r="CY175" i="2"/>
  <c r="DB175" i="2"/>
  <c r="DE175" i="2"/>
  <c r="DH175" i="2"/>
  <c r="DK175" i="2"/>
  <c r="DN175" i="2"/>
  <c r="DQ175" i="2"/>
  <c r="DT175" i="2"/>
  <c r="ER175" i="2"/>
  <c r="EU175" i="2"/>
  <c r="EX175" i="2"/>
  <c r="FA175" i="2"/>
  <c r="FD175" i="2"/>
  <c r="FG175" i="2"/>
  <c r="FJ175" i="2"/>
  <c r="FM175" i="2"/>
  <c r="AZ176" i="2"/>
  <c r="BC176" i="2"/>
  <c r="BF176" i="2"/>
  <c r="BI176" i="2"/>
  <c r="BO176" i="2"/>
  <c r="BR176" i="2"/>
  <c r="BU176" i="2"/>
  <c r="BX176" i="2"/>
  <c r="CS176" i="2"/>
  <c r="CV176" i="2"/>
  <c r="CY176" i="2"/>
  <c r="DB176" i="2"/>
  <c r="DE176" i="2"/>
  <c r="DH176" i="2"/>
  <c r="DK176" i="2"/>
  <c r="DN176" i="2"/>
  <c r="DQ176" i="2"/>
  <c r="DT176" i="2"/>
  <c r="ER176" i="2"/>
  <c r="EU176" i="2"/>
  <c r="EX176" i="2"/>
  <c r="FA176" i="2"/>
  <c r="FD176" i="2"/>
  <c r="FG176" i="2"/>
  <c r="FJ176" i="2"/>
  <c r="AZ177" i="2"/>
  <c r="BC177" i="2"/>
  <c r="BF177" i="2"/>
  <c r="BI177" i="2"/>
  <c r="BO177" i="2"/>
  <c r="BR177" i="2"/>
  <c r="BU177" i="2"/>
  <c r="BX177" i="2"/>
  <c r="CS177" i="2"/>
  <c r="CV177" i="2"/>
  <c r="CY177" i="2"/>
  <c r="DB177" i="2"/>
  <c r="DE177" i="2"/>
  <c r="DH177" i="2"/>
  <c r="DK177" i="2"/>
  <c r="DN177" i="2"/>
  <c r="DQ177" i="2"/>
  <c r="DT177" i="2"/>
  <c r="ER177" i="2"/>
  <c r="EU177" i="2"/>
  <c r="EX177" i="2"/>
  <c r="FA177" i="2"/>
  <c r="FD177" i="2"/>
  <c r="FG177" i="2"/>
  <c r="FJ177" i="2"/>
  <c r="AZ178" i="2"/>
  <c r="BC178" i="2"/>
  <c r="BF178" i="2"/>
  <c r="BI178" i="2"/>
  <c r="BO178" i="2"/>
  <c r="BX178" i="2"/>
  <c r="CS178" i="2"/>
  <c r="CV178" i="2"/>
  <c r="CY178" i="2"/>
  <c r="DB178" i="2"/>
  <c r="DE178" i="2"/>
  <c r="DH178" i="2"/>
  <c r="DK178" i="2"/>
  <c r="DN178" i="2"/>
  <c r="DQ178" i="2"/>
  <c r="DT178" i="2"/>
  <c r="ER178" i="2"/>
  <c r="EU178" i="2"/>
  <c r="EX178" i="2"/>
  <c r="FA178" i="2"/>
  <c r="FG178" i="2"/>
  <c r="FJ178" i="2"/>
  <c r="AZ179" i="2"/>
  <c r="BC179" i="2"/>
  <c r="BF179" i="2"/>
  <c r="BI179" i="2"/>
  <c r="BO179" i="2"/>
  <c r="BX179" i="2"/>
  <c r="CS179" i="2"/>
  <c r="CV179" i="2"/>
  <c r="CY179" i="2"/>
  <c r="DB179" i="2"/>
  <c r="DE179" i="2"/>
  <c r="DH179" i="2"/>
  <c r="DK179" i="2"/>
  <c r="DN179" i="2"/>
  <c r="DQ179" i="2"/>
  <c r="DT179" i="2"/>
  <c r="ER179" i="2"/>
  <c r="EU179" i="2"/>
  <c r="EX179" i="2"/>
  <c r="FG179" i="2"/>
  <c r="FJ179" i="2"/>
  <c r="AZ180" i="2"/>
  <c r="BC180" i="2"/>
  <c r="BF180" i="2"/>
  <c r="BI180" i="2"/>
  <c r="BO180" i="2"/>
  <c r="CS180" i="2"/>
  <c r="CV180" i="2"/>
  <c r="CY180" i="2"/>
  <c r="DB180" i="2"/>
  <c r="DH180" i="2"/>
  <c r="DK180" i="2"/>
  <c r="DN180" i="2"/>
  <c r="DQ180" i="2"/>
  <c r="DT180" i="2"/>
  <c r="EU180" i="2"/>
  <c r="FJ180" i="2"/>
  <c r="AZ181" i="2"/>
  <c r="BC181" i="2"/>
  <c r="BF181" i="2"/>
  <c r="BI181" i="2"/>
  <c r="BO181" i="2"/>
  <c r="CS181" i="2"/>
  <c r="CV181" i="2"/>
  <c r="CY181" i="2"/>
  <c r="DB181" i="2"/>
  <c r="DH181" i="2"/>
  <c r="DK181" i="2"/>
  <c r="DN181" i="2"/>
  <c r="DQ181" i="2"/>
  <c r="DT181" i="2"/>
  <c r="EU181" i="2"/>
  <c r="FJ181" i="2"/>
  <c r="AZ182" i="2"/>
  <c r="BF182" i="2"/>
  <c r="BI182" i="2"/>
  <c r="BO182" i="2"/>
  <c r="CS182" i="2"/>
  <c r="CV182" i="2"/>
  <c r="DH182" i="2"/>
  <c r="DK182" i="2"/>
  <c r="DN182" i="2"/>
  <c r="DQ182" i="2"/>
  <c r="EU182" i="2"/>
  <c r="BF183" i="2"/>
  <c r="BI183" i="2"/>
  <c r="BO183" i="2"/>
  <c r="CS183" i="2"/>
  <c r="CV183" i="2"/>
  <c r="DK183" i="2"/>
  <c r="DQ183" i="2"/>
  <c r="EU183" i="2"/>
  <c r="BI184" i="2"/>
  <c r="CS184" i="2"/>
  <c r="DK184" i="2"/>
  <c r="DQ184" i="2"/>
  <c r="EU184" i="2"/>
  <c r="CS185" i="2"/>
  <c r="DQ185" i="2"/>
  <c r="EU185" i="2"/>
  <c r="CS186" i="2"/>
  <c r="DQ186" i="2"/>
  <c r="EU186" i="2"/>
  <c r="CS187" i="2"/>
  <c r="CS188" i="2"/>
  <c r="CS189" i="2"/>
  <c r="CS190" i="2"/>
  <c r="CS191" i="2"/>
  <c r="CS192" i="2"/>
  <c r="DQ90" i="2" l="1"/>
  <c r="AE55" i="2"/>
  <c r="DQ47" i="2"/>
  <c r="DW46" i="2"/>
  <c r="FP45" i="2"/>
  <c r="DW44" i="2"/>
  <c r="DW43" i="2"/>
  <c r="DQ42" i="2"/>
  <c r="CD38" i="2"/>
  <c r="DQ37" i="2"/>
  <c r="DQ33" i="2"/>
  <c r="FJ89" i="2"/>
  <c r="BX82" i="2"/>
  <c r="FP49" i="2"/>
  <c r="BX48" i="2"/>
  <c r="CD46" i="2"/>
  <c r="DW45" i="2"/>
  <c r="CD44" i="2"/>
  <c r="BX43" i="2"/>
  <c r="DQ39" i="2"/>
  <c r="AE38" i="2"/>
  <c r="FJ34" i="2"/>
  <c r="AB58" i="2"/>
  <c r="CD56" i="2"/>
  <c r="CD54" i="2"/>
  <c r="FP52" i="2"/>
  <c r="FJ50" i="2"/>
  <c r="DW49" i="2"/>
  <c r="AE48" i="2"/>
  <c r="AB47" i="2"/>
  <c r="AE46" i="2"/>
  <c r="CD45" i="2"/>
  <c r="AE44" i="2"/>
  <c r="DW40" i="2"/>
  <c r="AE39" i="2"/>
  <c r="FP35" i="2"/>
  <c r="CD34" i="2"/>
  <c r="FJ79" i="2"/>
  <c r="AZ84" i="2"/>
  <c r="BC46" i="2"/>
  <c r="AZ94" i="2"/>
  <c r="AE35" i="2"/>
  <c r="FA86" i="2"/>
  <c r="AQ51" i="2"/>
  <c r="BC48" i="2"/>
  <c r="FY41" i="2"/>
  <c r="CM40" i="2"/>
  <c r="AQ39" i="2"/>
  <c r="EU91" i="2"/>
  <c r="V84" i="2"/>
  <c r="EF57" i="2"/>
  <c r="BF56" i="2"/>
  <c r="BO78" i="2"/>
  <c r="FY55" i="2"/>
  <c r="FY53" i="2"/>
  <c r="CV45" i="2"/>
  <c r="CM43" i="2"/>
  <c r="FA89" i="2"/>
  <c r="BI87" i="2"/>
  <c r="BI85" i="2"/>
  <c r="BI78" i="2"/>
  <c r="FY52" i="2"/>
  <c r="AQ42" i="2"/>
  <c r="AE34" i="2"/>
  <c r="DH94" i="2"/>
  <c r="EU89" i="2"/>
  <c r="V85" i="2"/>
  <c r="EF53" i="2"/>
  <c r="AQ45" i="2"/>
  <c r="AQ44" i="2"/>
  <c r="BO83" i="2"/>
  <c r="FY49" i="2"/>
  <c r="FY47" i="2"/>
  <c r="EF37" i="2"/>
  <c r="EU73" i="2"/>
  <c r="DH71" i="2"/>
  <c r="AQ58" i="2"/>
  <c r="FY48" i="2"/>
  <c r="EF36" i="2"/>
  <c r="EU93" i="2"/>
  <c r="DH79" i="2"/>
  <c r="DH75" i="2"/>
  <c r="CM53" i="2"/>
  <c r="CM52" i="2"/>
  <c r="EF50" i="2"/>
  <c r="FY54" i="2"/>
  <c r="EF49" i="2"/>
  <c r="FY45" i="2"/>
  <c r="CM37" i="2"/>
  <c r="EO88" i="2"/>
  <c r="BX57" i="2"/>
  <c r="AB55" i="2"/>
  <c r="FP53" i="2"/>
  <c r="CD51" i="2"/>
  <c r="AT48" i="2"/>
  <c r="DW47" i="2"/>
  <c r="AN46" i="2"/>
  <c r="FJ45" i="2"/>
  <c r="DQ43" i="2"/>
  <c r="AE40" i="2"/>
  <c r="BX39" i="2"/>
  <c r="DQ38" i="2"/>
  <c r="BX34" i="2"/>
  <c r="CD33" i="2"/>
  <c r="EO90" i="2"/>
  <c r="BC88" i="2"/>
  <c r="AN56" i="2"/>
  <c r="EC45" i="2"/>
  <c r="CS43" i="2"/>
  <c r="BX33" i="2"/>
  <c r="AB56" i="2"/>
  <c r="FJ54" i="2"/>
  <c r="AB48" i="2"/>
  <c r="BX47" i="2"/>
  <c r="FJ46" i="2"/>
  <c r="AB39" i="2"/>
  <c r="FJ36" i="2"/>
  <c r="FJ56" i="2"/>
  <c r="FJ52" i="2"/>
  <c r="AE50" i="2"/>
  <c r="DQ49" i="2"/>
  <c r="FP48" i="2"/>
  <c r="DQ46" i="2"/>
  <c r="FP44" i="2"/>
  <c r="AE43" i="2"/>
  <c r="CD42" i="2"/>
  <c r="FJ41" i="2"/>
  <c r="FP40" i="2"/>
  <c r="BX37" i="2"/>
  <c r="DW36" i="2"/>
  <c r="FJ35" i="2"/>
  <c r="FY34" i="2"/>
  <c r="AT47" i="2"/>
  <c r="FD78" i="2"/>
  <c r="FJ55" i="2"/>
  <c r="DQ54" i="2"/>
  <c r="AB50" i="2"/>
  <c r="FJ48" i="2"/>
  <c r="CJ45" i="2"/>
  <c r="FJ44" i="2"/>
  <c r="AB43" i="2"/>
  <c r="BX42" i="2"/>
  <c r="FJ40" i="2"/>
  <c r="DQ36" i="2"/>
  <c r="BF72" i="2"/>
  <c r="DQ56" i="2"/>
  <c r="DQ55" i="2"/>
  <c r="BX54" i="2"/>
  <c r="AE53" i="2"/>
  <c r="DQ52" i="2"/>
  <c r="FP51" i="2"/>
  <c r="BX49" i="2"/>
  <c r="DQ48" i="2"/>
  <c r="BX46" i="2"/>
  <c r="BX45" i="2"/>
  <c r="DQ44" i="2"/>
  <c r="FP43" i="2"/>
  <c r="AE42" i="2"/>
  <c r="CD41" i="2"/>
  <c r="DQ40" i="2"/>
  <c r="FJ39" i="2"/>
  <c r="AB37" i="2"/>
  <c r="BX36" i="2"/>
  <c r="CD35" i="2"/>
  <c r="DW34" i="2"/>
  <c r="FP33" i="2"/>
  <c r="FD83" i="2"/>
  <c r="DQ57" i="2"/>
  <c r="AE54" i="2"/>
  <c r="AB53" i="2"/>
  <c r="FJ51" i="2"/>
  <c r="AE49" i="2"/>
  <c r="FV45" i="2"/>
  <c r="FJ43" i="2"/>
  <c r="AB42" i="2"/>
  <c r="BX41" i="2"/>
  <c r="BC78" i="2"/>
  <c r="AT46" i="2"/>
  <c r="EL93" i="2"/>
  <c r="CS91" i="2"/>
  <c r="AZ87" i="2"/>
  <c r="CS82" i="2"/>
  <c r="AZ78" i="2"/>
  <c r="EL74" i="2"/>
  <c r="AZ71" i="2"/>
  <c r="CS93" i="2"/>
  <c r="AZ79" i="2"/>
  <c r="AZ93" i="2"/>
  <c r="EL90" i="2"/>
  <c r="AZ85" i="2"/>
  <c r="CS90" i="2"/>
  <c r="EL80" i="2"/>
  <c r="EL75" i="2"/>
  <c r="EL91" i="2"/>
  <c r="EL92" i="2"/>
  <c r="AZ88" i="2"/>
  <c r="AZ72" i="2"/>
  <c r="EL94" i="2"/>
  <c r="CS92" i="2"/>
  <c r="CS75" i="2"/>
  <c r="CY36" i="2"/>
  <c r="CS86" i="2"/>
  <c r="EL73" i="2"/>
  <c r="CS94" i="2"/>
  <c r="AZ92" i="2"/>
  <c r="AZ86" i="2"/>
  <c r="EL81" i="2"/>
  <c r="CS73" i="2"/>
  <c r="BC41" i="2"/>
  <c r="AT92" i="2"/>
  <c r="EL89" i="2"/>
  <c r="CS81" i="2"/>
  <c r="AZ73" i="2"/>
  <c r="AQ36" i="2"/>
  <c r="CM35" i="2"/>
  <c r="DQ94" i="2"/>
  <c r="BX93" i="2"/>
  <c r="AE92" i="2"/>
  <c r="AE82" i="2"/>
  <c r="AK81" i="2"/>
  <c r="BC56" i="2"/>
  <c r="FJ91" i="2"/>
  <c r="BX90" i="2"/>
  <c r="BR83" i="2"/>
  <c r="AE81" i="2"/>
  <c r="FY79" i="2"/>
  <c r="CY50" i="2"/>
  <c r="Y94" i="2"/>
  <c r="DK92" i="2"/>
  <c r="BX91" i="2"/>
  <c r="DQ88" i="2"/>
  <c r="BX79" i="2"/>
  <c r="CV50" i="2"/>
  <c r="FJ70" i="2"/>
  <c r="BX70" i="2"/>
  <c r="FJ93" i="2"/>
  <c r="AE91" i="2"/>
  <c r="DQ89" i="2"/>
  <c r="BX88" i="2"/>
  <c r="BU85" i="2"/>
  <c r="FJ81" i="2"/>
  <c r="CM75" i="2"/>
  <c r="FJ88" i="2"/>
  <c r="AE94" i="2"/>
  <c r="BX92" i="2"/>
  <c r="FJ90" i="2"/>
  <c r="BX89" i="2"/>
  <c r="BR85" i="2"/>
  <c r="FJ82" i="2"/>
  <c r="AE79" i="2"/>
  <c r="CY57" i="2"/>
  <c r="ER46" i="2"/>
  <c r="DQ92" i="2"/>
  <c r="BR89" i="2"/>
  <c r="DQ82" i="2"/>
  <c r="DQ81" i="2"/>
  <c r="CM74" i="2"/>
  <c r="BR71" i="2"/>
  <c r="CV57" i="2"/>
  <c r="EO46" i="2"/>
  <c r="BC35" i="2"/>
  <c r="EO34" i="2"/>
  <c r="DQ91" i="2"/>
  <c r="DQ79" i="2"/>
  <c r="FJ94" i="2"/>
  <c r="DQ93" i="2"/>
  <c r="AE89" i="2"/>
  <c r="AE88" i="2"/>
  <c r="CY52" i="2"/>
  <c r="BC38" i="2"/>
  <c r="AQ35" i="2"/>
  <c r="FY33" i="2"/>
  <c r="ER94" i="2"/>
  <c r="EU90" i="2"/>
  <c r="BI88" i="2"/>
  <c r="CS87" i="2"/>
  <c r="CV86" i="2"/>
  <c r="BC84" i="2"/>
  <c r="CS83" i="2"/>
  <c r="EL82" i="2"/>
  <c r="AZ77" i="2"/>
  <c r="BI71" i="2"/>
  <c r="FA56" i="2"/>
  <c r="BF48" i="2"/>
  <c r="EU81" i="2"/>
  <c r="BI83" i="2"/>
  <c r="EU74" i="2"/>
  <c r="DB92" i="2"/>
  <c r="DB94" i="2"/>
  <c r="DB93" i="2"/>
  <c r="DB91" i="2"/>
  <c r="DB90" i="2"/>
  <c r="DB89" i="2"/>
  <c r="BF83" i="2"/>
  <c r="BI82" i="2"/>
  <c r="CY91" i="2"/>
  <c r="CY90" i="2"/>
  <c r="CS89" i="2"/>
  <c r="EU88" i="2"/>
  <c r="AZ83" i="2"/>
  <c r="AZ82" i="2"/>
  <c r="DB81" i="2"/>
  <c r="EU80" i="2"/>
  <c r="DB75" i="2"/>
  <c r="CS74" i="2"/>
  <c r="BF33" i="2"/>
  <c r="BI94" i="2"/>
  <c r="BI93" i="2"/>
  <c r="BI92" i="2"/>
  <c r="EL88" i="2"/>
  <c r="DB80" i="2"/>
  <c r="EU79" i="2"/>
  <c r="EL76" i="2"/>
  <c r="AZ74" i="2"/>
  <c r="EU76" i="2"/>
  <c r="BC94" i="2"/>
  <c r="BI91" i="2"/>
  <c r="BI90" i="2"/>
  <c r="BI89" i="2"/>
  <c r="EL85" i="2"/>
  <c r="BI81" i="2"/>
  <c r="CV80" i="2"/>
  <c r="EL79" i="2"/>
  <c r="CS76" i="2"/>
  <c r="BF75" i="2"/>
  <c r="EL71" i="2"/>
  <c r="EL70" i="2"/>
  <c r="AT56" i="2"/>
  <c r="AZ91" i="2"/>
  <c r="AZ90" i="2"/>
  <c r="AZ89" i="2"/>
  <c r="DB88" i="2"/>
  <c r="EU87" i="2"/>
  <c r="ER86" i="2"/>
  <c r="DB85" i="2"/>
  <c r="EU84" i="2"/>
  <c r="EU83" i="2"/>
  <c r="AZ81" i="2"/>
  <c r="CS80" i="2"/>
  <c r="EL78" i="2"/>
  <c r="EL77" i="2"/>
  <c r="AZ76" i="2"/>
  <c r="AZ75" i="2"/>
  <c r="CS70" i="2"/>
  <c r="CY45" i="2"/>
  <c r="AQ92" i="2"/>
  <c r="CS88" i="2"/>
  <c r="EL87" i="2"/>
  <c r="EL86" i="2"/>
  <c r="CS85" i="2"/>
  <c r="EL84" i="2"/>
  <c r="EL83" i="2"/>
  <c r="AZ80" i="2"/>
  <c r="CS77" i="2"/>
  <c r="CS71" i="2"/>
  <c r="CY51" i="2"/>
  <c r="FS33" i="2"/>
  <c r="EU94" i="2"/>
  <c r="EU92" i="2"/>
  <c r="DB87" i="2"/>
  <c r="DB86" i="2"/>
  <c r="CS84" i="2"/>
  <c r="DB83" i="2"/>
  <c r="CS79" i="2"/>
  <c r="CS78" i="2"/>
  <c r="BI77" i="2"/>
  <c r="CV51" i="2"/>
  <c r="AT93" i="2"/>
  <c r="EC91" i="2"/>
  <c r="AT89" i="2"/>
  <c r="CY54" i="2"/>
  <c r="EO52" i="2"/>
  <c r="CY49" i="2"/>
  <c r="CV48" i="2"/>
  <c r="CV42" i="2"/>
  <c r="BF92" i="2"/>
  <c r="AT86" i="2"/>
  <c r="CY83" i="2"/>
  <c r="CM81" i="2"/>
  <c r="FY80" i="2"/>
  <c r="AT77" i="2"/>
  <c r="CM72" i="2"/>
  <c r="ER55" i="2"/>
  <c r="CV54" i="2"/>
  <c r="EO53" i="2"/>
  <c r="EL52" i="2"/>
  <c r="EL51" i="2"/>
  <c r="CV49" i="2"/>
  <c r="BF47" i="2"/>
  <c r="CY43" i="2"/>
  <c r="CS42" i="2"/>
  <c r="ER40" i="2"/>
  <c r="CY39" i="2"/>
  <c r="BI38" i="2"/>
  <c r="ER37" i="2"/>
  <c r="FY70" i="2"/>
  <c r="EF88" i="2"/>
  <c r="FV71" i="2"/>
  <c r="BC55" i="2"/>
  <c r="ER53" i="2"/>
  <c r="BC52" i="2"/>
  <c r="EO51" i="2"/>
  <c r="DB43" i="2"/>
  <c r="BC37" i="2"/>
  <c r="EO36" i="2"/>
  <c r="BC34" i="2"/>
  <c r="EF94" i="2"/>
  <c r="AT85" i="2"/>
  <c r="CD81" i="2"/>
  <c r="AT76" i="2"/>
  <c r="EF71" i="2"/>
  <c r="DB57" i="2"/>
  <c r="BI56" i="2"/>
  <c r="EO55" i="2"/>
  <c r="DB50" i="2"/>
  <c r="BC47" i="2"/>
  <c r="BF46" i="2"/>
  <c r="DB45" i="2"/>
  <c r="CY44" i="2"/>
  <c r="CV43" i="2"/>
  <c r="BF41" i="2"/>
  <c r="EO40" i="2"/>
  <c r="CV39" i="2"/>
  <c r="BF38" i="2"/>
  <c r="EO37" i="2"/>
  <c r="CM88" i="2"/>
  <c r="EU56" i="2"/>
  <c r="BI54" i="2"/>
  <c r="BI42" i="2"/>
  <c r="FY88" i="2"/>
  <c r="FY76" i="2"/>
  <c r="CV55" i="2"/>
  <c r="EO54" i="2"/>
  <c r="BF50" i="2"/>
  <c r="ER49" i="2"/>
  <c r="EO48" i="2"/>
  <c r="EU45" i="2"/>
  <c r="BC44" i="2"/>
  <c r="EO43" i="2"/>
  <c r="BF43" i="2"/>
  <c r="ER42" i="2"/>
  <c r="EO41" i="2"/>
  <c r="CV37" i="2"/>
  <c r="CV34" i="2"/>
  <c r="FY81" i="2"/>
  <c r="AT72" i="2"/>
  <c r="EU48" i="2"/>
  <c r="BF42" i="2"/>
  <c r="CY40" i="2"/>
  <c r="ER38" i="2"/>
  <c r="CV53" i="2"/>
  <c r="BC49" i="2"/>
  <c r="BC42" i="2"/>
  <c r="CM87" i="2"/>
  <c r="CY86" i="2"/>
  <c r="AQ83" i="2"/>
  <c r="BF82" i="2"/>
  <c r="AT80" i="2"/>
  <c r="FY75" i="2"/>
  <c r="EO72" i="2"/>
  <c r="BF57" i="2"/>
  <c r="EL54" i="2"/>
  <c r="BF51" i="2"/>
  <c r="EU50" i="2"/>
  <c r="BC50" i="2"/>
  <c r="EO49" i="2"/>
  <c r="EL48" i="2"/>
  <c r="DB46" i="2"/>
  <c r="ER45" i="2"/>
  <c r="BI45" i="2"/>
  <c r="EL43" i="2"/>
  <c r="BC43" i="2"/>
  <c r="EO42" i="2"/>
  <c r="BF36" i="2"/>
  <c r="EU46" i="2"/>
  <c r="CJ71" i="2"/>
  <c r="DB55" i="2"/>
  <c r="CY53" i="2"/>
  <c r="FY91" i="2"/>
  <c r="AQ75" i="2"/>
  <c r="EO56" i="2"/>
  <c r="CY55" i="2"/>
  <c r="CV52" i="2"/>
  <c r="ER48" i="2"/>
  <c r="ER41" i="2"/>
  <c r="EO38" i="2"/>
  <c r="FD178" i="2"/>
  <c r="FY94" i="2"/>
  <c r="CM92" i="2"/>
  <c r="ER91" i="2"/>
  <c r="FY90" i="2"/>
  <c r="BF90" i="2"/>
  <c r="AT88" i="2"/>
  <c r="FY84" i="2"/>
  <c r="DW81" i="2"/>
  <c r="EF77" i="2"/>
  <c r="ER75" i="2"/>
  <c r="AT71" i="2"/>
  <c r="AT70" i="2"/>
  <c r="ER57" i="2"/>
  <c r="BC57" i="2"/>
  <c r="BC51" i="2"/>
  <c r="ER50" i="2"/>
  <c r="CY47" i="2"/>
  <c r="CY46" i="2"/>
  <c r="EO45" i="2"/>
  <c r="BF45" i="2"/>
  <c r="ER44" i="2"/>
  <c r="ER39" i="2"/>
  <c r="CY38" i="2"/>
  <c r="BC36" i="2"/>
  <c r="BC54" i="2"/>
  <c r="ER43" i="2"/>
  <c r="CV40" i="2"/>
  <c r="BF93" i="2"/>
  <c r="FV90" i="2"/>
  <c r="CM79" i="2"/>
  <c r="EF76" i="2"/>
  <c r="EF72" i="2"/>
  <c r="EO57" i="2"/>
  <c r="CY56" i="2"/>
  <c r="BI55" i="2"/>
  <c r="BF53" i="2"/>
  <c r="EU52" i="2"/>
  <c r="BI52" i="2"/>
  <c r="EO50" i="2"/>
  <c r="CV47" i="2"/>
  <c r="CV46" i="2"/>
  <c r="BC45" i="2"/>
  <c r="EO44" i="2"/>
  <c r="CY41" i="2"/>
  <c r="BF40" i="2"/>
  <c r="EO39" i="2"/>
  <c r="CV38" i="2"/>
  <c r="CY35" i="2"/>
  <c r="EF93" i="2"/>
  <c r="ER56" i="2"/>
  <c r="BF54" i="2"/>
  <c r="BF49" i="2"/>
  <c r="ER47" i="2"/>
  <c r="BF39" i="2"/>
  <c r="CV36" i="2"/>
  <c r="BC33" i="2"/>
  <c r="ER54" i="2"/>
  <c r="EO47" i="2"/>
  <c r="BF44" i="2"/>
  <c r="BC39" i="2"/>
  <c r="CY37" i="2"/>
  <c r="CY34" i="2"/>
  <c r="EF91" i="2"/>
  <c r="AQ90" i="2"/>
  <c r="CJ86" i="2"/>
  <c r="EC76" i="2"/>
  <c r="EC75" i="2"/>
  <c r="EO73" i="2"/>
  <c r="CY72" i="2"/>
  <c r="FY71" i="2"/>
  <c r="CV56" i="2"/>
  <c r="BF55" i="2"/>
  <c r="BC53" i="2"/>
  <c r="ER52" i="2"/>
  <c r="BF52" i="2"/>
  <c r="ER51" i="2"/>
  <c r="CY48" i="2"/>
  <c r="EL44" i="2"/>
  <c r="CY42" i="2"/>
  <c r="CV41" i="2"/>
  <c r="BF37" i="2"/>
  <c r="ER36" i="2"/>
  <c r="CV35" i="2"/>
  <c r="BF34" i="2"/>
  <c r="BC77" i="2"/>
  <c r="FD92" i="2"/>
  <c r="CV90" i="2"/>
  <c r="DN76" i="2"/>
  <c r="V55" i="2"/>
  <c r="BC93" i="2"/>
  <c r="EF92" i="2"/>
  <c r="BC92" i="2"/>
  <c r="BR91" i="2"/>
  <c r="BR90" i="2"/>
  <c r="FD89" i="2"/>
  <c r="CM89" i="2"/>
  <c r="CV88" i="2"/>
  <c r="CV87" i="2"/>
  <c r="CM85" i="2"/>
  <c r="BR84" i="2"/>
  <c r="FY83" i="2"/>
  <c r="CM83" i="2"/>
  <c r="CV81" i="2"/>
  <c r="Y81" i="2"/>
  <c r="FY78" i="2"/>
  <c r="BC76" i="2"/>
  <c r="EF75" i="2"/>
  <c r="CV74" i="2"/>
  <c r="CM71" i="2"/>
  <c r="CS57" i="2"/>
  <c r="AT53" i="2"/>
  <c r="BO52" i="2"/>
  <c r="AT49" i="2"/>
  <c r="AZ48" i="2"/>
  <c r="EL45" i="2"/>
  <c r="FA38" i="2"/>
  <c r="ER34" i="2"/>
  <c r="AZ47" i="2"/>
  <c r="BC91" i="2"/>
  <c r="EO78" i="2"/>
  <c r="CV77" i="2"/>
  <c r="AZ54" i="2"/>
  <c r="DN94" i="2"/>
  <c r="AT94" i="2"/>
  <c r="DK93" i="2"/>
  <c r="EF90" i="2"/>
  <c r="BC90" i="2"/>
  <c r="EO89" i="2"/>
  <c r="BR87" i="2"/>
  <c r="FY86" i="2"/>
  <c r="CM86" i="2"/>
  <c r="FY85" i="2"/>
  <c r="FD84" i="2"/>
  <c r="AT84" i="2"/>
  <c r="EO83" i="2"/>
  <c r="FY82" i="2"/>
  <c r="BC82" i="2"/>
  <c r="FD81" i="2"/>
  <c r="CM80" i="2"/>
  <c r="FG79" i="2"/>
  <c r="BC79" i="2"/>
  <c r="AT78" i="2"/>
  <c r="BC74" i="2"/>
  <c r="EF73" i="2"/>
  <c r="FD71" i="2"/>
  <c r="EO70" i="2"/>
  <c r="AT54" i="2"/>
  <c r="EL47" i="2"/>
  <c r="AZ45" i="2"/>
  <c r="FA44" i="2"/>
  <c r="AT40" i="2"/>
  <c r="EL39" i="2"/>
  <c r="DK94" i="2"/>
  <c r="Y93" i="2"/>
  <c r="CV92" i="2"/>
  <c r="DN91" i="2"/>
  <c r="AT91" i="2"/>
  <c r="BC89" i="2"/>
  <c r="FD88" i="2"/>
  <c r="BR88" i="2"/>
  <c r="FY87" i="2"/>
  <c r="FD86" i="2"/>
  <c r="FD85" i="2"/>
  <c r="BC85" i="2"/>
  <c r="AB84" i="2"/>
  <c r="BC80" i="2"/>
  <c r="EF78" i="2"/>
  <c r="Y78" i="2"/>
  <c r="CM77" i="2"/>
  <c r="EO76" i="2"/>
  <c r="CV75" i="2"/>
  <c r="DN73" i="2"/>
  <c r="FY72" i="2"/>
  <c r="BC72" i="2"/>
  <c r="EO71" i="2"/>
  <c r="BC71" i="2"/>
  <c r="EL55" i="2"/>
  <c r="AZ55" i="2"/>
  <c r="AZ52" i="2"/>
  <c r="AZ51" i="2"/>
  <c r="FD50" i="2"/>
  <c r="CS50" i="2"/>
  <c r="AT45" i="2"/>
  <c r="AZ44" i="2"/>
  <c r="BO41" i="2"/>
  <c r="AZ39" i="2"/>
  <c r="AB70" i="2"/>
  <c r="AB94" i="2"/>
  <c r="CV93" i="2"/>
  <c r="FY92" i="2"/>
  <c r="Y92" i="2"/>
  <c r="DK91" i="2"/>
  <c r="DK90" i="2"/>
  <c r="AT90" i="2"/>
  <c r="EF89" i="2"/>
  <c r="FD87" i="2"/>
  <c r="BC87" i="2"/>
  <c r="BR86" i="2"/>
  <c r="EO85" i="2"/>
  <c r="EO84" i="2"/>
  <c r="Y84" i="2"/>
  <c r="EF83" i="2"/>
  <c r="BC83" i="2"/>
  <c r="EO82" i="2"/>
  <c r="AT82" i="2"/>
  <c r="EO81" i="2"/>
  <c r="BR81" i="2"/>
  <c r="EO79" i="2"/>
  <c r="AT79" i="2"/>
  <c r="DN78" i="2"/>
  <c r="FY74" i="2"/>
  <c r="AT74" i="2"/>
  <c r="CV73" i="2"/>
  <c r="FD72" i="2"/>
  <c r="EF70" i="2"/>
  <c r="EL57" i="2"/>
  <c r="EL56" i="2"/>
  <c r="AZ56" i="2"/>
  <c r="AT55" i="2"/>
  <c r="CS53" i="2"/>
  <c r="AT52" i="2"/>
  <c r="AT51" i="2"/>
  <c r="FA50" i="2"/>
  <c r="CS49" i="2"/>
  <c r="EL46" i="2"/>
  <c r="AZ46" i="2"/>
  <c r="AT44" i="2"/>
  <c r="AB91" i="2"/>
  <c r="FG74" i="2"/>
  <c r="DN70" i="2"/>
  <c r="AZ57" i="2"/>
  <c r="CV94" i="2"/>
  <c r="FY93" i="2"/>
  <c r="CM93" i="2"/>
  <c r="FG92" i="2"/>
  <c r="Y91" i="2"/>
  <c r="DN89" i="2"/>
  <c r="EO87" i="2"/>
  <c r="AT87" i="2"/>
  <c r="EO86" i="2"/>
  <c r="EF85" i="2"/>
  <c r="Y85" i="2"/>
  <c r="EF84" i="2"/>
  <c r="DK83" i="2"/>
  <c r="AT83" i="2"/>
  <c r="EF82" i="2"/>
  <c r="EF81" i="2"/>
  <c r="BC81" i="2"/>
  <c r="FG80" i="2"/>
  <c r="EF79" i="2"/>
  <c r="CV78" i="2"/>
  <c r="CM73" i="2"/>
  <c r="Y72" i="2"/>
  <c r="DN71" i="2"/>
  <c r="Y71" i="2"/>
  <c r="CV70" i="2"/>
  <c r="AT57" i="2"/>
  <c r="CS48" i="2"/>
  <c r="AZ43" i="2"/>
  <c r="CS47" i="2"/>
  <c r="CS45" i="2"/>
  <c r="AT43" i="2"/>
  <c r="AZ42" i="2"/>
  <c r="CS39" i="2"/>
  <c r="DN83" i="2"/>
  <c r="FD94" i="2"/>
  <c r="CV91" i="2"/>
  <c r="Y89" i="2"/>
  <c r="DK84" i="2"/>
  <c r="BC73" i="2"/>
  <c r="CS54" i="2"/>
  <c r="CM94" i="2"/>
  <c r="FD93" i="2"/>
  <c r="BR93" i="2"/>
  <c r="FY89" i="2"/>
  <c r="EF87" i="2"/>
  <c r="Y87" i="2"/>
  <c r="EF86" i="2"/>
  <c r="Y86" i="2"/>
  <c r="CV84" i="2"/>
  <c r="Y83" i="2"/>
  <c r="CV82" i="2"/>
  <c r="AT81" i="2"/>
  <c r="EO80" i="2"/>
  <c r="DN79" i="2"/>
  <c r="CM78" i="2"/>
  <c r="CV76" i="2"/>
  <c r="DK72" i="2"/>
  <c r="CM70" i="2"/>
  <c r="AT58" i="2"/>
  <c r="EL50" i="2"/>
  <c r="AZ50" i="2"/>
  <c r="EL42" i="2"/>
  <c r="BO38" i="2"/>
  <c r="BC86" i="2"/>
  <c r="BR92" i="2"/>
  <c r="DK89" i="2"/>
  <c r="DK85" i="2"/>
  <c r="EO74" i="2"/>
  <c r="DK71" i="2"/>
  <c r="EO92" i="2"/>
  <c r="CM91" i="2"/>
  <c r="CM90" i="2"/>
  <c r="CV89" i="2"/>
  <c r="DK88" i="2"/>
  <c r="Y88" i="2"/>
  <c r="DK87" i="2"/>
  <c r="DK86" i="2"/>
  <c r="CV85" i="2"/>
  <c r="CV83" i="2"/>
  <c r="DK81" i="2"/>
  <c r="BR78" i="2"/>
  <c r="FY77" i="2"/>
  <c r="EO75" i="2"/>
  <c r="AT75" i="2"/>
  <c r="EF74" i="2"/>
  <c r="CV71" i="2"/>
  <c r="CS55" i="2"/>
  <c r="AT50" i="2"/>
  <c r="EO33" i="2"/>
  <c r="FD91" i="2"/>
  <c r="Y90" i="2"/>
  <c r="AB87" i="2"/>
  <c r="BC75" i="2"/>
  <c r="CS52" i="2"/>
  <c r="EO94" i="2"/>
  <c r="BR94" i="2"/>
  <c r="EO93" i="2"/>
  <c r="EO91" i="2"/>
  <c r="FD90" i="2"/>
  <c r="FG89" i="2"/>
  <c r="CM84" i="2"/>
  <c r="CM82" i="2"/>
  <c r="CV79" i="2"/>
  <c r="DN74" i="2"/>
  <c r="CS56" i="2"/>
  <c r="EL53" i="2"/>
  <c r="AZ53" i="2"/>
  <c r="CS51" i="2"/>
  <c r="EL49" i="2"/>
  <c r="AZ49" i="2"/>
  <c r="CS46" i="2"/>
  <c r="CS44" i="2"/>
  <c r="EF33" i="2"/>
  <c r="DH51" i="2"/>
  <c r="FV94" i="2"/>
  <c r="EC90" i="2"/>
  <c r="FV82" i="2"/>
  <c r="AQ94" i="2"/>
  <c r="CY92" i="2"/>
  <c r="CJ89" i="2"/>
  <c r="V89" i="2"/>
  <c r="ER88" i="2"/>
  <c r="CJ88" i="2"/>
  <c r="EC87" i="2"/>
  <c r="CY85" i="2"/>
  <c r="AQ85" i="2"/>
  <c r="ER84" i="2"/>
  <c r="BF84" i="2"/>
  <c r="BF81" i="2"/>
  <c r="EC78" i="2"/>
  <c r="AQ77" i="2"/>
  <c r="V76" i="2"/>
  <c r="ER72" i="2"/>
  <c r="BO57" i="2"/>
  <c r="FD56" i="2"/>
  <c r="CM55" i="2"/>
  <c r="DK54" i="2"/>
  <c r="BO53" i="2"/>
  <c r="EF52" i="2"/>
  <c r="BO49" i="2"/>
  <c r="FA47" i="2"/>
  <c r="V47" i="2"/>
  <c r="CM46" i="2"/>
  <c r="FA45" i="2"/>
  <c r="CM44" i="2"/>
  <c r="BO43" i="2"/>
  <c r="DH42" i="2"/>
  <c r="FA41" i="2"/>
  <c r="FY40" i="2"/>
  <c r="DH36" i="2"/>
  <c r="EF35" i="2"/>
  <c r="FA34" i="2"/>
  <c r="BO34" i="2"/>
  <c r="CG33" i="2"/>
  <c r="FV83" i="2"/>
  <c r="FV80" i="2"/>
  <c r="AQ87" i="2"/>
  <c r="EC77" i="2"/>
  <c r="ER149" i="2"/>
  <c r="CJ94" i="2"/>
  <c r="ER92" i="2"/>
  <c r="BF91" i="2"/>
  <c r="EC89" i="2"/>
  <c r="BO89" i="2"/>
  <c r="CY87" i="2"/>
  <c r="BF86" i="2"/>
  <c r="FV85" i="2"/>
  <c r="EC82" i="2"/>
  <c r="CY81" i="2"/>
  <c r="CJ80" i="2"/>
  <c r="DH78" i="2"/>
  <c r="DH77" i="2"/>
  <c r="DH76" i="2"/>
  <c r="EC74" i="2"/>
  <c r="AQ74" i="2"/>
  <c r="V73" i="2"/>
  <c r="BO71" i="2"/>
  <c r="CM56" i="2"/>
  <c r="AK56" i="2"/>
  <c r="EF55" i="2"/>
  <c r="BR55" i="2"/>
  <c r="AQ54" i="2"/>
  <c r="FS52" i="2"/>
  <c r="FY51" i="2"/>
  <c r="CM50" i="2"/>
  <c r="BO47" i="2"/>
  <c r="EF46" i="2"/>
  <c r="CM45" i="2"/>
  <c r="BR44" i="2"/>
  <c r="EF41" i="2"/>
  <c r="FA40" i="2"/>
  <c r="FD37" i="2"/>
  <c r="FY36" i="2"/>
  <c r="CM36" i="2"/>
  <c r="DK35" i="2"/>
  <c r="EF34" i="2"/>
  <c r="AQ34" i="2"/>
  <c r="BO33" i="2"/>
  <c r="AQ78" i="2"/>
  <c r="AQ73" i="2"/>
  <c r="BR47" i="2"/>
  <c r="DB158" i="2"/>
  <c r="CG94" i="2"/>
  <c r="V94" i="2"/>
  <c r="CJ92" i="2"/>
  <c r="EC88" i="2"/>
  <c r="BF88" i="2"/>
  <c r="CJ85" i="2"/>
  <c r="EC84" i="2"/>
  <c r="AQ84" i="2"/>
  <c r="AQ81" i="2"/>
  <c r="BF80" i="2"/>
  <c r="FV79" i="2"/>
  <c r="CY75" i="2"/>
  <c r="EC73" i="2"/>
  <c r="EC72" i="2"/>
  <c r="DH57" i="2"/>
  <c r="CG56" i="2"/>
  <c r="BO55" i="2"/>
  <c r="DK52" i="2"/>
  <c r="V51" i="2"/>
  <c r="EF47" i="2"/>
  <c r="DZ46" i="2"/>
  <c r="BO46" i="2"/>
  <c r="BO44" i="2"/>
  <c r="DH43" i="2"/>
  <c r="FA42" i="2"/>
  <c r="CM42" i="2"/>
  <c r="AQ41" i="2"/>
  <c r="BO40" i="2"/>
  <c r="FY39" i="2"/>
  <c r="EF38" i="2"/>
  <c r="FA37" i="2"/>
  <c r="BO37" i="2"/>
  <c r="DH35" i="2"/>
  <c r="AK34" i="2"/>
  <c r="DH54" i="2"/>
  <c r="EC93" i="2"/>
  <c r="FV81" i="2"/>
  <c r="DH39" i="2"/>
  <c r="EC94" i="2"/>
  <c r="FV91" i="2"/>
  <c r="DH91" i="2"/>
  <c r="ER90" i="2"/>
  <c r="CJ90" i="2"/>
  <c r="FV89" i="2"/>
  <c r="BF89" i="2"/>
  <c r="FV87" i="2"/>
  <c r="ER85" i="2"/>
  <c r="ER83" i="2"/>
  <c r="CJ83" i="2"/>
  <c r="CY82" i="2"/>
  <c r="AQ82" i="2"/>
  <c r="ER80" i="2"/>
  <c r="DH74" i="2"/>
  <c r="AQ72" i="2"/>
  <c r="AE70" i="2"/>
  <c r="FY57" i="2"/>
  <c r="AQ57" i="2"/>
  <c r="FA54" i="2"/>
  <c r="CM54" i="2"/>
  <c r="DH53" i="2"/>
  <c r="AQ53" i="2"/>
  <c r="DH52" i="2"/>
  <c r="CM51" i="2"/>
  <c r="DH49" i="2"/>
  <c r="AQ49" i="2"/>
  <c r="FA48" i="2"/>
  <c r="CM48" i="2"/>
  <c r="EF45" i="2"/>
  <c r="CG45" i="2"/>
  <c r="EF44" i="2"/>
  <c r="FY43" i="2"/>
  <c r="AQ43" i="2"/>
  <c r="AQ38" i="2"/>
  <c r="FY35" i="2"/>
  <c r="ER33" i="2"/>
  <c r="DB182" i="2"/>
  <c r="BX180" i="2"/>
  <c r="FV93" i="2"/>
  <c r="CY93" i="2"/>
  <c r="AQ93" i="2"/>
  <c r="EC86" i="2"/>
  <c r="CY84" i="2"/>
  <c r="ER81" i="2"/>
  <c r="CJ79" i="2"/>
  <c r="CY74" i="2"/>
  <c r="DH73" i="2"/>
  <c r="DH72" i="2"/>
  <c r="EC71" i="2"/>
  <c r="EF56" i="2"/>
  <c r="V56" i="2"/>
  <c r="DK55" i="2"/>
  <c r="V54" i="2"/>
  <c r="AK53" i="2"/>
  <c r="FD52" i="2"/>
  <c r="FA51" i="2"/>
  <c r="BO50" i="2"/>
  <c r="FY46" i="2"/>
  <c r="DK41" i="2"/>
  <c r="EF40" i="2"/>
  <c r="CM39" i="2"/>
  <c r="FA36" i="2"/>
  <c r="BO36" i="2"/>
  <c r="DH34" i="2"/>
  <c r="AQ91" i="2"/>
  <c r="FV88" i="2"/>
  <c r="CJ87" i="2"/>
  <c r="CJ81" i="2"/>
  <c r="FV78" i="2"/>
  <c r="CJ78" i="2"/>
  <c r="CJ77" i="2"/>
  <c r="FV76" i="2"/>
  <c r="CJ76" i="2"/>
  <c r="FV75" i="2"/>
  <c r="BO56" i="2"/>
  <c r="DH55" i="2"/>
  <c r="FA52" i="2"/>
  <c r="DH47" i="2"/>
  <c r="DH46" i="2"/>
  <c r="BR42" i="2"/>
  <c r="DH41" i="2"/>
  <c r="FA39" i="2"/>
  <c r="DH38" i="2"/>
  <c r="V34" i="2"/>
  <c r="DH48" i="2"/>
  <c r="EC92" i="2"/>
  <c r="AQ86" i="2"/>
  <c r="CY182" i="2"/>
  <c r="BI112" i="2"/>
  <c r="BF94" i="2"/>
  <c r="CY89" i="2"/>
  <c r="CY88" i="2"/>
  <c r="AQ88" i="2"/>
  <c r="ER87" i="2"/>
  <c r="BF85" i="2"/>
  <c r="AQ80" i="2"/>
  <c r="FA76" i="2"/>
  <c r="FA75" i="2"/>
  <c r="CJ75" i="2"/>
  <c r="FV74" i="2"/>
  <c r="AQ71" i="2"/>
  <c r="DQ70" i="2"/>
  <c r="FD57" i="2"/>
  <c r="FY56" i="2"/>
  <c r="BR54" i="2"/>
  <c r="BO51" i="2"/>
  <c r="V49" i="2"/>
  <c r="BO48" i="2"/>
  <c r="AQ47" i="2"/>
  <c r="BO45" i="2"/>
  <c r="DH44" i="2"/>
  <c r="FD43" i="2"/>
  <c r="EF42" i="2"/>
  <c r="BO42" i="2"/>
  <c r="AQ40" i="2"/>
  <c r="FD35" i="2"/>
  <c r="DZ33" i="2"/>
  <c r="FV84" i="2"/>
  <c r="EC83" i="2"/>
  <c r="CJ82" i="2"/>
  <c r="EC80" i="2"/>
  <c r="FA57" i="2"/>
  <c r="FA43" i="2"/>
  <c r="DK40" i="2"/>
  <c r="BR39" i="2"/>
  <c r="FA35" i="2"/>
  <c r="EC85" i="2"/>
  <c r="BO54" i="2"/>
  <c r="ER93" i="2"/>
  <c r="CJ93" i="2"/>
  <c r="FV92" i="2"/>
  <c r="DH92" i="2"/>
  <c r="FA88" i="2"/>
  <c r="BF87" i="2"/>
  <c r="CJ84" i="2"/>
  <c r="EC81" i="2"/>
  <c r="FV77" i="2"/>
  <c r="CJ74" i="2"/>
  <c r="FV73" i="2"/>
  <c r="CJ73" i="2"/>
  <c r="FV72" i="2"/>
  <c r="DK56" i="2"/>
  <c r="FD55" i="2"/>
  <c r="AQ55" i="2"/>
  <c r="FA53" i="2"/>
  <c r="CG52" i="2"/>
  <c r="EF51" i="2"/>
  <c r="FY50" i="2"/>
  <c r="DH50" i="2"/>
  <c r="FA49" i="2"/>
  <c r="EF48" i="2"/>
  <c r="FA46" i="2"/>
  <c r="DH45" i="2"/>
  <c r="FY44" i="2"/>
  <c r="CM41" i="2"/>
  <c r="DH40" i="2"/>
  <c r="BO39" i="2"/>
  <c r="CM38" i="2"/>
  <c r="DH37" i="2"/>
  <c r="AQ89" i="2"/>
  <c r="CY154" i="2"/>
  <c r="CY94" i="2"/>
  <c r="CJ91" i="2"/>
  <c r="V91" i="2"/>
  <c r="ER89" i="2"/>
  <c r="FV86" i="2"/>
  <c r="ER82" i="2"/>
  <c r="BO82" i="2"/>
  <c r="CY80" i="2"/>
  <c r="EC79" i="2"/>
  <c r="AQ79" i="2"/>
  <c r="AQ76" i="2"/>
  <c r="ER74" i="2"/>
  <c r="BF74" i="2"/>
  <c r="FA73" i="2"/>
  <c r="CJ72" i="2"/>
  <c r="D90" i="2"/>
  <c r="DH56" i="2"/>
  <c r="FA55" i="2"/>
  <c r="CM47" i="2"/>
  <c r="AK46" i="2"/>
  <c r="DK42" i="2"/>
  <c r="Y41" i="2"/>
  <c r="Y47" i="2"/>
  <c r="Y54" i="2"/>
  <c r="Y55" i="2"/>
  <c r="Y56" i="2"/>
  <c r="Y46" i="2"/>
  <c r="Y52" i="2"/>
  <c r="Y45" i="2"/>
  <c r="Y50" i="2"/>
  <c r="Y38" i="2"/>
  <c r="Y43" i="2"/>
  <c r="Y57" i="2"/>
  <c r="Y58" i="2"/>
  <c r="Y40" i="2"/>
  <c r="Y48" i="2"/>
  <c r="Y36" i="2"/>
  <c r="Y37" i="2"/>
  <c r="Y51" i="2"/>
  <c r="Y44" i="2"/>
  <c r="Y53" i="2"/>
  <c r="FG40" i="2"/>
  <c r="FG43" i="2"/>
  <c r="FG57" i="2"/>
  <c r="FG46" i="2"/>
  <c r="FG48" i="2"/>
  <c r="FG45" i="2"/>
  <c r="FG51" i="2"/>
  <c r="FG44" i="2"/>
  <c r="FG49" i="2"/>
  <c r="FG53" i="2"/>
  <c r="FG42" i="2"/>
  <c r="FG54" i="2"/>
  <c r="FG55" i="2"/>
  <c r="FG39" i="2"/>
  <c r="FG47" i="2"/>
  <c r="FG35" i="2"/>
  <c r="FG36" i="2"/>
  <c r="DN40" i="2"/>
  <c r="DN35" i="2"/>
  <c r="DN52" i="2"/>
  <c r="DN56" i="2"/>
  <c r="DN36" i="2"/>
  <c r="DN50" i="2"/>
  <c r="DN43" i="2"/>
  <c r="DN45" i="2"/>
  <c r="DN46" i="2"/>
  <c r="DN57" i="2"/>
  <c r="DN48" i="2"/>
  <c r="DN51" i="2"/>
  <c r="DN44" i="2"/>
  <c r="DN49" i="2"/>
  <c r="DN53" i="2"/>
  <c r="DN42" i="2"/>
  <c r="DN54" i="2"/>
  <c r="DN55" i="2"/>
  <c r="DN39" i="2"/>
  <c r="DN47" i="2"/>
  <c r="BU40" i="2"/>
  <c r="BU39" i="2"/>
  <c r="BU47" i="2"/>
  <c r="BU52" i="2"/>
  <c r="BU56" i="2"/>
  <c r="BU45" i="2"/>
  <c r="BU35" i="2"/>
  <c r="BU46" i="2"/>
  <c r="BU50" i="2"/>
  <c r="BU36" i="2"/>
  <c r="BU43" i="2"/>
  <c r="BU57" i="2"/>
  <c r="BU48" i="2"/>
  <c r="BU51" i="2"/>
  <c r="BU44" i="2"/>
  <c r="BU49" i="2"/>
  <c r="BU53" i="2"/>
  <c r="BU157" i="2"/>
  <c r="DZ85" i="2"/>
  <c r="FS79" i="2"/>
  <c r="DZ77" i="2"/>
  <c r="FA179" i="2"/>
  <c r="DZ91" i="2"/>
  <c r="FG52" i="2"/>
  <c r="BU54" i="2"/>
  <c r="DZ70" i="2"/>
  <c r="DZ73" i="2"/>
  <c r="DZ74" i="2"/>
  <c r="DZ76" i="2"/>
  <c r="DZ81" i="2"/>
  <c r="DZ83" i="2"/>
  <c r="DZ72" i="2"/>
  <c r="DZ75" i="2"/>
  <c r="DZ79" i="2"/>
  <c r="DZ89" i="2"/>
  <c r="DZ90" i="2"/>
  <c r="DZ93" i="2"/>
  <c r="DZ80" i="2"/>
  <c r="DZ92" i="2"/>
  <c r="DZ86" i="2"/>
  <c r="DZ84" i="2"/>
  <c r="DZ87" i="2"/>
  <c r="DZ88" i="2"/>
  <c r="DZ82" i="2"/>
  <c r="FG56" i="2"/>
  <c r="BF117" i="2"/>
  <c r="FS83" i="2"/>
  <c r="FS75" i="2"/>
  <c r="J54" i="2"/>
  <c r="AN81" i="2"/>
  <c r="AN87" i="2"/>
  <c r="AN91" i="2"/>
  <c r="AN94" i="2"/>
  <c r="AN77" i="2"/>
  <c r="AN85" i="2"/>
  <c r="AN74" i="2"/>
  <c r="AN88" i="2"/>
  <c r="AN80" i="2"/>
  <c r="AN89" i="2"/>
  <c r="AN83" i="2"/>
  <c r="AN92" i="2"/>
  <c r="AN71" i="2"/>
  <c r="AN78" i="2"/>
  <c r="AN72" i="2"/>
  <c r="AN75" i="2"/>
  <c r="AN79" i="2"/>
  <c r="AN86" i="2"/>
  <c r="AN73" i="2"/>
  <c r="AN76" i="2"/>
  <c r="AN90" i="2"/>
  <c r="AN84" i="2"/>
  <c r="Y49" i="2"/>
  <c r="BU42" i="2"/>
  <c r="EL173" i="2"/>
  <c r="DZ71" i="2"/>
  <c r="CG81" i="2"/>
  <c r="CG85" i="2"/>
  <c r="CG71" i="2"/>
  <c r="CG77" i="2"/>
  <c r="CG78" i="2"/>
  <c r="CG83" i="2"/>
  <c r="CG89" i="2"/>
  <c r="CG80" i="2"/>
  <c r="CG74" i="2"/>
  <c r="CG92" i="2"/>
  <c r="CG88" i="2"/>
  <c r="CG72" i="2"/>
  <c r="CG73" i="2"/>
  <c r="CG75" i="2"/>
  <c r="CG76" i="2"/>
  <c r="CG79" i="2"/>
  <c r="CG86" i="2"/>
  <c r="CG70" i="2"/>
  <c r="CG84" i="2"/>
  <c r="CG90" i="2"/>
  <c r="CG93" i="2"/>
  <c r="CG82" i="2"/>
  <c r="AN93" i="2"/>
  <c r="EL151" i="2"/>
  <c r="FP81" i="2"/>
  <c r="BU55" i="2"/>
  <c r="BC141" i="2"/>
  <c r="CS133" i="2"/>
  <c r="CG87" i="2"/>
  <c r="DZ78" i="2"/>
  <c r="FG50" i="2"/>
  <c r="FS81" i="2"/>
  <c r="FS89" i="2"/>
  <c r="FS87" i="2"/>
  <c r="FS85" i="2"/>
  <c r="FS86" i="2"/>
  <c r="FS92" i="2"/>
  <c r="FS84" i="2"/>
  <c r="FS88" i="2"/>
  <c r="FS82" i="2"/>
  <c r="FS93" i="2"/>
  <c r="FS90" i="2"/>
  <c r="FS77" i="2"/>
  <c r="FS70" i="2"/>
  <c r="FS71" i="2"/>
  <c r="FS73" i="2"/>
  <c r="FS76" i="2"/>
  <c r="FS78" i="2"/>
  <c r="FS74" i="2"/>
  <c r="FS91" i="2"/>
  <c r="FS94" i="2"/>
  <c r="AZ183" i="2"/>
  <c r="DH183" i="2"/>
  <c r="DE180" i="2"/>
  <c r="AN82" i="2"/>
  <c r="FS72" i="2"/>
  <c r="D54" i="2"/>
  <c r="BI41" i="2"/>
  <c r="DB37" i="2"/>
  <c r="DB36" i="2"/>
  <c r="FA152" i="2"/>
  <c r="BU94" i="2"/>
  <c r="FA92" i="2"/>
  <c r="BU91" i="2"/>
  <c r="DH89" i="2"/>
  <c r="BU87" i="2"/>
  <c r="V87" i="2"/>
  <c r="EU86" i="2"/>
  <c r="DN85" i="2"/>
  <c r="BO85" i="2"/>
  <c r="FG83" i="2"/>
  <c r="DH83" i="2"/>
  <c r="AB82" i="2"/>
  <c r="FG81" i="2"/>
  <c r="DN81" i="2"/>
  <c r="BU81" i="2"/>
  <c r="AB81" i="2"/>
  <c r="FA80" i="2"/>
  <c r="DB79" i="2"/>
  <c r="DN77" i="2"/>
  <c r="DB76" i="2"/>
  <c r="FG75" i="2"/>
  <c r="DB74" i="2"/>
  <c r="DB73" i="2"/>
  <c r="FG72" i="2"/>
  <c r="DH70" i="2"/>
  <c r="EU57" i="2"/>
  <c r="DB56" i="2"/>
  <c r="BR53" i="2"/>
  <c r="V53" i="2"/>
  <c r="DB52" i="2"/>
  <c r="BR49" i="2"/>
  <c r="DK47" i="2"/>
  <c r="BI47" i="2"/>
  <c r="V44" i="2"/>
  <c r="EU43" i="2"/>
  <c r="DB40" i="2"/>
  <c r="DK39" i="2"/>
  <c r="BI39" i="2"/>
  <c r="DK38" i="2"/>
  <c r="FD36" i="2"/>
  <c r="DB35" i="2"/>
  <c r="FD34" i="2"/>
  <c r="BR33" i="2"/>
  <c r="DK155" i="2"/>
  <c r="EX151" i="2"/>
  <c r="EU146" i="2"/>
  <c r="BR147" i="2"/>
  <c r="BI145" i="2"/>
  <c r="AZ146" i="2"/>
  <c r="FG94" i="2"/>
  <c r="BO94" i="2"/>
  <c r="FG91" i="2"/>
  <c r="BO91" i="2"/>
  <c r="DN87" i="2"/>
  <c r="BO87" i="2"/>
  <c r="FG85" i="2"/>
  <c r="DH85" i="2"/>
  <c r="FA83" i="2"/>
  <c r="BU82" i="2"/>
  <c r="FA81" i="2"/>
  <c r="DH81" i="2"/>
  <c r="BO81" i="2"/>
  <c r="V81" i="2"/>
  <c r="AB80" i="2"/>
  <c r="FA79" i="2"/>
  <c r="FG78" i="2"/>
  <c r="DB78" i="2"/>
  <c r="DB77" i="2"/>
  <c r="FG76" i="2"/>
  <c r="AB76" i="2"/>
  <c r="EU75" i="2"/>
  <c r="FA74" i="2"/>
  <c r="FG73" i="2"/>
  <c r="AB73" i="2"/>
  <c r="FA72" i="2"/>
  <c r="FG71" i="2"/>
  <c r="DB71" i="2"/>
  <c r="V70" i="2"/>
  <c r="DK53" i="2"/>
  <c r="BI53" i="2"/>
  <c r="BR51" i="2"/>
  <c r="DK49" i="2"/>
  <c r="BI49" i="2"/>
  <c r="FD47" i="2"/>
  <c r="DB47" i="2"/>
  <c r="FD40" i="2"/>
  <c r="FD39" i="2"/>
  <c r="DB39" i="2"/>
  <c r="DB38" i="2"/>
  <c r="V37" i="2"/>
  <c r="EU36" i="2"/>
  <c r="BR34" i="2"/>
  <c r="FD54" i="2"/>
  <c r="DB54" i="2"/>
  <c r="DK44" i="2"/>
  <c r="BI44" i="2"/>
  <c r="FD42" i="2"/>
  <c r="DB42" i="2"/>
  <c r="DB41" i="2"/>
  <c r="EU37" i="2"/>
  <c r="V36" i="2"/>
  <c r="EU35" i="2"/>
  <c r="V35" i="2"/>
  <c r="FA78" i="2"/>
  <c r="FG77" i="2"/>
  <c r="AB77" i="2"/>
  <c r="V75" i="2"/>
  <c r="AB74" i="2"/>
  <c r="P90" i="2"/>
  <c r="FA71" i="2"/>
  <c r="FG70" i="2"/>
  <c r="FD53" i="2"/>
  <c r="DB53" i="2"/>
  <c r="DK51" i="2"/>
  <c r="BI51" i="2"/>
  <c r="FD49" i="2"/>
  <c r="DB49" i="2"/>
  <c r="V48" i="2"/>
  <c r="EU47" i="2"/>
  <c r="EU40" i="2"/>
  <c r="V40" i="2"/>
  <c r="EU39" i="2"/>
  <c r="FD38" i="2"/>
  <c r="DK33" i="2"/>
  <c r="DH153" i="2"/>
  <c r="BO150" i="2"/>
  <c r="BR178" i="2"/>
  <c r="DE161" i="2"/>
  <c r="FA91" i="2"/>
  <c r="DH87" i="2"/>
  <c r="CS193" i="2"/>
  <c r="FG180" i="2"/>
  <c r="BI185" i="2"/>
  <c r="EO175" i="2"/>
  <c r="EU187" i="2"/>
  <c r="FJ182" i="2"/>
  <c r="BO184" i="2"/>
  <c r="FD151" i="2"/>
  <c r="FD129" i="2"/>
  <c r="BC116" i="2"/>
  <c r="CV133" i="2"/>
  <c r="EX124" i="2"/>
  <c r="EL115" i="2"/>
  <c r="DN93" i="2"/>
  <c r="V93" i="2"/>
  <c r="DN90" i="2"/>
  <c r="V90" i="2"/>
  <c r="AB88" i="2"/>
  <c r="BU86" i="2"/>
  <c r="V86" i="2"/>
  <c r="EU85" i="2"/>
  <c r="DN84" i="2"/>
  <c r="BO84" i="2"/>
  <c r="DH82" i="2"/>
  <c r="BU80" i="2"/>
  <c r="V79" i="2"/>
  <c r="EU78" i="2"/>
  <c r="AB78" i="2"/>
  <c r="FA77" i="2"/>
  <c r="V77" i="2"/>
  <c r="V74" i="2"/>
  <c r="V72" i="2"/>
  <c r="EU71" i="2"/>
  <c r="AB71" i="2"/>
  <c r="FA70" i="2"/>
  <c r="V58" i="2"/>
  <c r="V57" i="2"/>
  <c r="EU55" i="2"/>
  <c r="EU54" i="2"/>
  <c r="BR48" i="2"/>
  <c r="FD44" i="2"/>
  <c r="DB44" i="2"/>
  <c r="V43" i="2"/>
  <c r="EU42" i="2"/>
  <c r="FD41" i="2"/>
  <c r="V41" i="2"/>
  <c r="V38" i="2"/>
  <c r="BR37" i="2"/>
  <c r="FJ149" i="2"/>
  <c r="AB93" i="2"/>
  <c r="AB90" i="2"/>
  <c r="AB72" i="2"/>
  <c r="FA94" i="2"/>
  <c r="FG87" i="2"/>
  <c r="DT182" i="2"/>
  <c r="EO155" i="2"/>
  <c r="DE124" i="2"/>
  <c r="AZ125" i="2"/>
  <c r="EU121" i="2"/>
  <c r="BL122" i="2"/>
  <c r="BU115" i="2"/>
  <c r="FG93" i="2"/>
  <c r="BO93" i="2"/>
  <c r="FG90" i="2"/>
  <c r="BO90" i="2"/>
  <c r="BU88" i="2"/>
  <c r="FA87" i="2"/>
  <c r="BI84" i="2"/>
  <c r="AB83" i="2"/>
  <c r="FG82" i="2"/>
  <c r="DB82" i="2"/>
  <c r="BO80" i="2"/>
  <c r="EU77" i="2"/>
  <c r="BU76" i="2"/>
  <c r="BU75" i="2"/>
  <c r="BU73" i="2"/>
  <c r="BU72" i="2"/>
  <c r="BU70" i="2"/>
  <c r="BR57" i="2"/>
  <c r="EU53" i="2"/>
  <c r="FD51" i="2"/>
  <c r="DB51" i="2"/>
  <c r="V50" i="2"/>
  <c r="EU49" i="2"/>
  <c r="BR43" i="2"/>
  <c r="BR40" i="2"/>
  <c r="M54" i="2"/>
  <c r="EU38" i="2"/>
  <c r="BR36" i="2"/>
  <c r="BX159" i="2"/>
  <c r="AB75" i="2"/>
  <c r="BL176" i="2"/>
  <c r="BU93" i="2"/>
  <c r="BU90" i="2"/>
  <c r="FA85" i="2"/>
  <c r="DN82" i="2"/>
  <c r="AB79" i="2"/>
  <c r="DN183" i="2"/>
  <c r="DQ187" i="2"/>
  <c r="BU178" i="2"/>
  <c r="CV162" i="2"/>
  <c r="BL152" i="2"/>
  <c r="DB129" i="2"/>
  <c r="DH93" i="2"/>
  <c r="AB92" i="2"/>
  <c r="DH90" i="2"/>
  <c r="DN88" i="2"/>
  <c r="V88" i="2"/>
  <c r="DN86" i="2"/>
  <c r="BO86" i="2"/>
  <c r="FG84" i="2"/>
  <c r="DH84" i="2"/>
  <c r="FA82" i="2"/>
  <c r="BI80" i="2"/>
  <c r="BU79" i="2"/>
  <c r="V78" i="2"/>
  <c r="BO76" i="2"/>
  <c r="G90" i="2"/>
  <c r="BO75" i="2"/>
  <c r="J90" i="2"/>
  <c r="BU74" i="2"/>
  <c r="M90" i="2"/>
  <c r="BO73" i="2"/>
  <c r="V71" i="2"/>
  <c r="BO70" i="2"/>
  <c r="BR50" i="2"/>
  <c r="DK48" i="2"/>
  <c r="BI48" i="2"/>
  <c r="BR46" i="2"/>
  <c r="V45" i="2"/>
  <c r="EU44" i="2"/>
  <c r="EU41" i="2"/>
  <c r="V39" i="2"/>
  <c r="BI37" i="2"/>
  <c r="BR35" i="2"/>
  <c r="DK34" i="2"/>
  <c r="AB86" i="2"/>
  <c r="ER180" i="2"/>
  <c r="FM176" i="2"/>
  <c r="FG156" i="2"/>
  <c r="DQ156" i="2"/>
  <c r="CS148" i="2"/>
  <c r="CY124" i="2"/>
  <c r="FA118" i="2"/>
  <c r="BR124" i="2"/>
  <c r="EO123" i="2"/>
  <c r="BO125" i="2"/>
  <c r="FA93" i="2"/>
  <c r="BU92" i="2"/>
  <c r="FA90" i="2"/>
  <c r="AB89" i="2"/>
  <c r="FG88" i="2"/>
  <c r="BO88" i="2"/>
  <c r="BI86" i="2"/>
  <c r="DB84" i="2"/>
  <c r="BU83" i="2"/>
  <c r="V83" i="2"/>
  <c r="EU82" i="2"/>
  <c r="DN80" i="2"/>
  <c r="BO79" i="2"/>
  <c r="BU78" i="2"/>
  <c r="BU77" i="2"/>
  <c r="BI76" i="2"/>
  <c r="BI75" i="2"/>
  <c r="BO74" i="2"/>
  <c r="BI73" i="2"/>
  <c r="BO72" i="2"/>
  <c r="BU71" i="2"/>
  <c r="DK57" i="2"/>
  <c r="BI57" i="2"/>
  <c r="V52" i="2"/>
  <c r="EU51" i="2"/>
  <c r="DK46" i="2"/>
  <c r="V46" i="2"/>
  <c r="FD45" i="2"/>
  <c r="DK45" i="2"/>
  <c r="BR45" i="2"/>
  <c r="DK43" i="2"/>
  <c r="BI43" i="2"/>
  <c r="BI40" i="2"/>
  <c r="P54" i="2"/>
  <c r="BR38" i="2"/>
  <c r="BI36" i="2"/>
  <c r="FD33" i="2"/>
  <c r="BF145" i="2"/>
  <c r="BU84" i="2"/>
  <c r="CV184" i="2"/>
  <c r="EX180" i="2"/>
  <c r="BF184" i="2"/>
  <c r="BC182" i="2"/>
  <c r="DK185" i="2"/>
  <c r="DN150" i="2"/>
  <c r="ER119" i="2"/>
  <c r="DN92" i="2"/>
  <c r="DH88" i="2"/>
  <c r="DH86" i="2"/>
  <c r="BI79" i="2"/>
  <c r="DN75" i="2"/>
  <c r="BI74" i="2"/>
  <c r="BR56" i="2"/>
  <c r="BR52" i="2"/>
  <c r="DK50" i="2"/>
  <c r="BI50" i="2"/>
  <c r="FD48" i="2"/>
  <c r="DB48" i="2"/>
  <c r="BI46" i="2"/>
  <c r="G54" i="2"/>
  <c r="DK37" i="2"/>
  <c r="BI35" i="2"/>
  <c r="FP92" i="2"/>
  <c r="DW92" i="2"/>
  <c r="CD92" i="2"/>
  <c r="AK92" i="2"/>
  <c r="FJ83" i="2"/>
  <c r="DQ83" i="2"/>
  <c r="BX83" i="2"/>
  <c r="AE83" i="2"/>
  <c r="FP82" i="2"/>
  <c r="DW82" i="2"/>
  <c r="CD82" i="2"/>
  <c r="AK82" i="2"/>
  <c r="ER76" i="2"/>
  <c r="CY76" i="2"/>
  <c r="BF76" i="2"/>
  <c r="FD73" i="2"/>
  <c r="DK73" i="2"/>
  <c r="BR73" i="2"/>
  <c r="Y73" i="2"/>
  <c r="FJ71" i="2"/>
  <c r="DQ71" i="2"/>
  <c r="BX71" i="2"/>
  <c r="AE71" i="2"/>
  <c r="FP70" i="2"/>
  <c r="DW70" i="2"/>
  <c r="CD70" i="2"/>
  <c r="AK70" i="2"/>
  <c r="FV56" i="2"/>
  <c r="EC56" i="2"/>
  <c r="CJ56" i="2"/>
  <c r="AK48" i="2"/>
  <c r="FS47" i="2"/>
  <c r="DZ47" i="2"/>
  <c r="CG47" i="2"/>
  <c r="AN47" i="2"/>
  <c r="FV46" i="2"/>
  <c r="EC46" i="2"/>
  <c r="CJ46" i="2"/>
  <c r="Y39" i="2"/>
  <c r="FG38" i="2"/>
  <c r="DN38" i="2"/>
  <c r="BU38" i="2"/>
  <c r="FG37" i="2"/>
  <c r="DN37" i="2"/>
  <c r="BU37" i="2"/>
  <c r="AK35" i="2"/>
  <c r="FS34" i="2"/>
  <c r="DZ34" i="2"/>
  <c r="CG34" i="2"/>
  <c r="AN34" i="2"/>
  <c r="FV33" i="2"/>
  <c r="EC33" i="2"/>
  <c r="CJ33" i="2"/>
  <c r="FP80" i="2"/>
  <c r="DW80" i="2"/>
  <c r="CD80" i="2"/>
  <c r="AK80" i="2"/>
  <c r="AN45" i="2"/>
  <c r="FV44" i="2"/>
  <c r="EC44" i="2"/>
  <c r="CJ44" i="2"/>
  <c r="FD82" i="2"/>
  <c r="DK82" i="2"/>
  <c r="BR82" i="2"/>
  <c r="Y82" i="2"/>
  <c r="FJ80" i="2"/>
  <c r="DQ80" i="2"/>
  <c r="BX80" i="2"/>
  <c r="AE80" i="2"/>
  <c r="FP79" i="2"/>
  <c r="DW79" i="2"/>
  <c r="CD79" i="2"/>
  <c r="AK79" i="2"/>
  <c r="ER73" i="2"/>
  <c r="CY73" i="2"/>
  <c r="BF73" i="2"/>
  <c r="EU72" i="2"/>
  <c r="DB72" i="2"/>
  <c r="BI72" i="2"/>
  <c r="FD70" i="2"/>
  <c r="DK70" i="2"/>
  <c r="BR70" i="2"/>
  <c r="Y70" i="2"/>
  <c r="AK45" i="2"/>
  <c r="FS44" i="2"/>
  <c r="DZ44" i="2"/>
  <c r="CG44" i="2"/>
  <c r="AN44" i="2"/>
  <c r="FV43" i="2"/>
  <c r="EC43" i="2"/>
  <c r="CJ43" i="2"/>
  <c r="AT42" i="2"/>
  <c r="EL41" i="2"/>
  <c r="CS41" i="2"/>
  <c r="AZ41" i="2"/>
  <c r="Y35" i="2"/>
  <c r="FG34" i="2"/>
  <c r="DN34" i="2"/>
  <c r="BU34" i="2"/>
  <c r="FP93" i="2"/>
  <c r="DW93" i="2"/>
  <c r="CD93" i="2"/>
  <c r="AK93" i="2"/>
  <c r="FP90" i="2"/>
  <c r="DW90" i="2"/>
  <c r="CD90" i="2"/>
  <c r="AK90" i="2"/>
  <c r="FP78" i="2"/>
  <c r="DW78" i="2"/>
  <c r="CD78" i="2"/>
  <c r="AK78" i="2"/>
  <c r="FV57" i="2"/>
  <c r="EC57" i="2"/>
  <c r="CJ57" i="2"/>
  <c r="FV54" i="2"/>
  <c r="EC54" i="2"/>
  <c r="CJ54" i="2"/>
  <c r="AK44" i="2"/>
  <c r="FS43" i="2"/>
  <c r="DZ43" i="2"/>
  <c r="CG43" i="2"/>
  <c r="AN43" i="2"/>
  <c r="FV42" i="2"/>
  <c r="EC42" i="2"/>
  <c r="CJ42" i="2"/>
  <c r="AT41" i="2"/>
  <c r="EL40" i="2"/>
  <c r="CS40" i="2"/>
  <c r="AZ40" i="2"/>
  <c r="Y34" i="2"/>
  <c r="FG33" i="2"/>
  <c r="DN33" i="2"/>
  <c r="BU33" i="2"/>
  <c r="FP89" i="2"/>
  <c r="DW89" i="2"/>
  <c r="CD89" i="2"/>
  <c r="AK89" i="2"/>
  <c r="FD80" i="2"/>
  <c r="DK80" i="2"/>
  <c r="BR80" i="2"/>
  <c r="Y80" i="2"/>
  <c r="FJ78" i="2"/>
  <c r="DQ78" i="2"/>
  <c r="BX78" i="2"/>
  <c r="AE78" i="2"/>
  <c r="FP77" i="2"/>
  <c r="DW77" i="2"/>
  <c r="CD77" i="2"/>
  <c r="AK77" i="2"/>
  <c r="ER71" i="2"/>
  <c r="CY71" i="2"/>
  <c r="BF71" i="2"/>
  <c r="FS57" i="2"/>
  <c r="DZ57" i="2"/>
  <c r="CG57" i="2"/>
  <c r="AN57" i="2"/>
  <c r="FS54" i="2"/>
  <c r="DZ54" i="2"/>
  <c r="CG54" i="2"/>
  <c r="AN54" i="2"/>
  <c r="FV53" i="2"/>
  <c r="EC53" i="2"/>
  <c r="CJ53" i="2"/>
  <c r="AK43" i="2"/>
  <c r="FS42" i="2"/>
  <c r="DZ42" i="2"/>
  <c r="CG42" i="2"/>
  <c r="AN42" i="2"/>
  <c r="FV41" i="2"/>
  <c r="EC41" i="2"/>
  <c r="CJ41" i="2"/>
  <c r="FP88" i="2"/>
  <c r="DW88" i="2"/>
  <c r="CD88" i="2"/>
  <c r="AK88" i="2"/>
  <c r="FD79" i="2"/>
  <c r="DK79" i="2"/>
  <c r="BR79" i="2"/>
  <c r="Y79" i="2"/>
  <c r="FJ77" i="2"/>
  <c r="DQ77" i="2"/>
  <c r="BX77" i="2"/>
  <c r="AE77" i="2"/>
  <c r="FP76" i="2"/>
  <c r="DW76" i="2"/>
  <c r="CD76" i="2"/>
  <c r="AK76" i="2"/>
  <c r="ER70" i="2"/>
  <c r="CY70" i="2"/>
  <c r="BF70" i="2"/>
  <c r="AK57" i="2"/>
  <c r="AK54" i="2"/>
  <c r="FS53" i="2"/>
  <c r="DZ53" i="2"/>
  <c r="CG53" i="2"/>
  <c r="AN53" i="2"/>
  <c r="FV52" i="2"/>
  <c r="EC52" i="2"/>
  <c r="CJ52" i="2"/>
  <c r="AK42" i="2"/>
  <c r="FS41" i="2"/>
  <c r="DZ41" i="2"/>
  <c r="CG41" i="2"/>
  <c r="AN41" i="2"/>
  <c r="FV40" i="2"/>
  <c r="EC40" i="2"/>
  <c r="CJ40" i="2"/>
  <c r="AT39" i="2"/>
  <c r="EL38" i="2"/>
  <c r="CS38" i="2"/>
  <c r="AZ38" i="2"/>
  <c r="EL37" i="2"/>
  <c r="CS37" i="2"/>
  <c r="AZ37" i="2"/>
  <c r="EU34" i="2"/>
  <c r="DB34" i="2"/>
  <c r="BI34" i="2"/>
  <c r="FP87" i="2"/>
  <c r="DW87" i="2"/>
  <c r="CD87" i="2"/>
  <c r="AK87" i="2"/>
  <c r="FJ76" i="2"/>
  <c r="DQ76" i="2"/>
  <c r="BX76" i="2"/>
  <c r="AE76" i="2"/>
  <c r="FP75" i="2"/>
  <c r="DW75" i="2"/>
  <c r="CD75" i="2"/>
  <c r="AK75" i="2"/>
  <c r="AN52" i="2"/>
  <c r="FV51" i="2"/>
  <c r="EC51" i="2"/>
  <c r="CJ51" i="2"/>
  <c r="AK41" i="2"/>
  <c r="FS40" i="2"/>
  <c r="DZ40" i="2"/>
  <c r="CG40" i="2"/>
  <c r="AN40" i="2"/>
  <c r="FV39" i="2"/>
  <c r="EC39" i="2"/>
  <c r="CJ39" i="2"/>
  <c r="AT38" i="2"/>
  <c r="AT37" i="2"/>
  <c r="EL36" i="2"/>
  <c r="CS36" i="2"/>
  <c r="AZ36" i="2"/>
  <c r="FP94" i="2"/>
  <c r="DW94" i="2"/>
  <c r="CD94" i="2"/>
  <c r="AK94" i="2"/>
  <c r="FP91" i="2"/>
  <c r="DW91" i="2"/>
  <c r="CD91" i="2"/>
  <c r="AK91" i="2"/>
  <c r="FJ87" i="2"/>
  <c r="DQ87" i="2"/>
  <c r="BX87" i="2"/>
  <c r="AE87" i="2"/>
  <c r="FP86" i="2"/>
  <c r="DW86" i="2"/>
  <c r="CD86" i="2"/>
  <c r="AK86" i="2"/>
  <c r="FD77" i="2"/>
  <c r="DK77" i="2"/>
  <c r="BR77" i="2"/>
  <c r="Y77" i="2"/>
  <c r="FJ75" i="2"/>
  <c r="DQ75" i="2"/>
  <c r="BX75" i="2"/>
  <c r="AE75" i="2"/>
  <c r="FP74" i="2"/>
  <c r="DW74" i="2"/>
  <c r="CD74" i="2"/>
  <c r="AK74" i="2"/>
  <c r="FV55" i="2"/>
  <c r="EC55" i="2"/>
  <c r="CJ55" i="2"/>
  <c r="AK52" i="2"/>
  <c r="FS51" i="2"/>
  <c r="DZ51" i="2"/>
  <c r="CG51" i="2"/>
  <c r="AN51" i="2"/>
  <c r="FV50" i="2"/>
  <c r="EC50" i="2"/>
  <c r="CJ50" i="2"/>
  <c r="AK40" i="2"/>
  <c r="FS39" i="2"/>
  <c r="DZ39" i="2"/>
  <c r="CG39" i="2"/>
  <c r="AN39" i="2"/>
  <c r="FV38" i="2"/>
  <c r="EC38" i="2"/>
  <c r="CJ38" i="2"/>
  <c r="FV37" i="2"/>
  <c r="EC37" i="2"/>
  <c r="CJ37" i="2"/>
  <c r="AT36" i="2"/>
  <c r="EL35" i="2"/>
  <c r="CS35" i="2"/>
  <c r="AZ35" i="2"/>
  <c r="FJ86" i="2"/>
  <c r="DQ86" i="2"/>
  <c r="BX86" i="2"/>
  <c r="AE86" i="2"/>
  <c r="FP85" i="2"/>
  <c r="DW85" i="2"/>
  <c r="CD85" i="2"/>
  <c r="AK85" i="2"/>
  <c r="ER79" i="2"/>
  <c r="CY79" i="2"/>
  <c r="BF79" i="2"/>
  <c r="FD76" i="2"/>
  <c r="DK76" i="2"/>
  <c r="BR76" i="2"/>
  <c r="Y76" i="2"/>
  <c r="FJ74" i="2"/>
  <c r="DQ74" i="2"/>
  <c r="BX74" i="2"/>
  <c r="AE74" i="2"/>
  <c r="FP73" i="2"/>
  <c r="DW73" i="2"/>
  <c r="CD73" i="2"/>
  <c r="AK73" i="2"/>
  <c r="AN58" i="2"/>
  <c r="FS55" i="2"/>
  <c r="DZ55" i="2"/>
  <c r="CG55" i="2"/>
  <c r="AN55" i="2"/>
  <c r="AK51" i="2"/>
  <c r="FS50" i="2"/>
  <c r="DZ50" i="2"/>
  <c r="CG50" i="2"/>
  <c r="AN50" i="2"/>
  <c r="FV49" i="2"/>
  <c r="EC49" i="2"/>
  <c r="CJ49" i="2"/>
  <c r="Y42" i="2"/>
  <c r="FG41" i="2"/>
  <c r="DN41" i="2"/>
  <c r="BU41" i="2"/>
  <c r="AK39" i="2"/>
  <c r="FS38" i="2"/>
  <c r="DZ38" i="2"/>
  <c r="CG38" i="2"/>
  <c r="AN38" i="2"/>
  <c r="FS37" i="2"/>
  <c r="DZ37" i="2"/>
  <c r="CG37" i="2"/>
  <c r="AN37" i="2"/>
  <c r="FV36" i="2"/>
  <c r="EC36" i="2"/>
  <c r="CJ36" i="2"/>
  <c r="AT35" i="2"/>
  <c r="EL34" i="2"/>
  <c r="CS34" i="2"/>
  <c r="AZ34" i="2"/>
  <c r="FJ85" i="2"/>
  <c r="DQ85" i="2"/>
  <c r="BX85" i="2"/>
  <c r="AE85" i="2"/>
  <c r="FP84" i="2"/>
  <c r="DW84" i="2"/>
  <c r="CD84" i="2"/>
  <c r="AK84" i="2"/>
  <c r="ER78" i="2"/>
  <c r="CY78" i="2"/>
  <c r="BF78" i="2"/>
  <c r="FD75" i="2"/>
  <c r="DK75" i="2"/>
  <c r="BR75" i="2"/>
  <c r="Y75" i="2"/>
  <c r="FJ73" i="2"/>
  <c r="DQ73" i="2"/>
  <c r="BX73" i="2"/>
  <c r="AE73" i="2"/>
  <c r="FP72" i="2"/>
  <c r="DW72" i="2"/>
  <c r="CD72" i="2"/>
  <c r="AK72" i="2"/>
  <c r="AK58" i="2"/>
  <c r="AK55" i="2"/>
  <c r="AK50" i="2"/>
  <c r="FS49" i="2"/>
  <c r="DZ49" i="2"/>
  <c r="CG49" i="2"/>
  <c r="AN49" i="2"/>
  <c r="FV48" i="2"/>
  <c r="EC48" i="2"/>
  <c r="CJ48" i="2"/>
  <c r="AK38" i="2"/>
  <c r="AK37" i="2"/>
  <c r="FS36" i="2"/>
  <c r="DZ36" i="2"/>
  <c r="CG36" i="2"/>
  <c r="AN36" i="2"/>
  <c r="FV35" i="2"/>
  <c r="EC35" i="2"/>
  <c r="CJ35" i="2"/>
  <c r="FJ84" i="2"/>
  <c r="DQ84" i="2"/>
  <c r="BX84" i="2"/>
  <c r="AE84" i="2"/>
  <c r="FP83" i="2"/>
  <c r="DW83" i="2"/>
  <c r="CD83" i="2"/>
  <c r="AK83" i="2"/>
  <c r="AK49" i="2"/>
  <c r="FS48" i="2"/>
  <c r="DZ48" i="2"/>
  <c r="CG48" i="2"/>
  <c r="AN48" i="2"/>
  <c r="FV47" i="2"/>
  <c r="EC47" i="2"/>
  <c r="CJ47" i="2"/>
  <c r="R16" i="26"/>
  <c r="R14" i="26"/>
  <c r="R12" i="26"/>
  <c r="R10" i="26"/>
  <c r="R8" i="26"/>
  <c r="R6" i="26"/>
  <c r="R4" i="26"/>
  <c r="L10" i="26"/>
  <c r="O8" i="26"/>
  <c r="L8" i="26"/>
  <c r="I8" i="26"/>
  <c r="F8" i="26"/>
  <c r="O6" i="26"/>
  <c r="L6" i="26"/>
  <c r="I6" i="26"/>
  <c r="F6" i="26"/>
  <c r="O4" i="26"/>
  <c r="L4" i="26"/>
  <c r="I4" i="26"/>
  <c r="F4" i="26"/>
  <c r="G24" i="24"/>
  <c r="G23" i="24"/>
  <c r="G17" i="24"/>
  <c r="G16" i="24"/>
  <c r="G10" i="24"/>
  <c r="G9" i="24"/>
  <c r="G24" i="25"/>
  <c r="G23" i="25"/>
  <c r="G17" i="25"/>
  <c r="G16" i="25"/>
  <c r="G10" i="25"/>
  <c r="G9" i="25"/>
  <c r="F24" i="25"/>
  <c r="E24" i="25"/>
  <c r="D24" i="25"/>
  <c r="C24" i="25"/>
  <c r="B24" i="25"/>
  <c r="F23" i="25"/>
  <c r="E23" i="25"/>
  <c r="D23" i="25"/>
  <c r="C23" i="25"/>
  <c r="B23" i="25"/>
  <c r="F17" i="25"/>
  <c r="E17" i="25"/>
  <c r="D17" i="25"/>
  <c r="C17" i="25"/>
  <c r="B17" i="25"/>
  <c r="F16" i="25"/>
  <c r="E16" i="25"/>
  <c r="D16" i="25"/>
  <c r="C16" i="25"/>
  <c r="B16" i="25"/>
  <c r="F10" i="25"/>
  <c r="E10" i="25"/>
  <c r="D10" i="25"/>
  <c r="C10" i="25"/>
  <c r="B10" i="25"/>
  <c r="F9" i="25"/>
  <c r="E9" i="25"/>
  <c r="D9" i="25"/>
  <c r="C9" i="25"/>
  <c r="B9" i="25"/>
  <c r="B24" i="24"/>
  <c r="F24" i="24"/>
  <c r="E24" i="24"/>
  <c r="D24" i="24"/>
  <c r="C24" i="24"/>
  <c r="B23" i="24"/>
  <c r="F23" i="24"/>
  <c r="E23" i="24"/>
  <c r="D23" i="24"/>
  <c r="C23" i="24"/>
  <c r="B17" i="24"/>
  <c r="F17" i="24"/>
  <c r="E17" i="24"/>
  <c r="D17" i="24"/>
  <c r="C17" i="24"/>
  <c r="B16" i="24"/>
  <c r="F16" i="24"/>
  <c r="E16" i="24"/>
  <c r="D16" i="24"/>
  <c r="C16" i="24"/>
  <c r="B10" i="24"/>
  <c r="F10" i="24"/>
  <c r="E10" i="24"/>
  <c r="D10" i="24"/>
  <c r="C10" i="24"/>
  <c r="B9" i="24"/>
  <c r="F9" i="24"/>
  <c r="E9" i="24"/>
  <c r="D9" i="24"/>
  <c r="C9" i="24"/>
  <c r="G24" i="23"/>
  <c r="F24" i="23"/>
  <c r="E24" i="23"/>
  <c r="D24" i="23"/>
  <c r="C24" i="23"/>
  <c r="B24" i="23"/>
  <c r="G23" i="23"/>
  <c r="F23" i="23"/>
  <c r="E23" i="23"/>
  <c r="D23" i="23"/>
  <c r="C23" i="23"/>
  <c r="B23" i="23"/>
  <c r="G17" i="23"/>
  <c r="F17" i="23"/>
  <c r="E17" i="23"/>
  <c r="D17" i="23"/>
  <c r="C17" i="23"/>
  <c r="B17" i="23"/>
  <c r="G16" i="23"/>
  <c r="F16" i="23"/>
  <c r="E16" i="23"/>
  <c r="D16" i="23"/>
  <c r="C16" i="23"/>
  <c r="B16" i="23"/>
  <c r="G10" i="23"/>
  <c r="F10" i="23"/>
  <c r="E10" i="23"/>
  <c r="D10" i="23"/>
  <c r="C10" i="23"/>
  <c r="B10" i="23"/>
  <c r="G9" i="23"/>
  <c r="F9" i="23"/>
  <c r="E9" i="23"/>
  <c r="D9" i="23"/>
  <c r="C9" i="23"/>
  <c r="B9" i="23"/>
  <c r="G24" i="22"/>
  <c r="F24" i="22"/>
  <c r="E24" i="22"/>
  <c r="D24" i="22"/>
  <c r="C24" i="22"/>
  <c r="B24" i="22"/>
  <c r="G23" i="22"/>
  <c r="F23" i="22"/>
  <c r="E23" i="22"/>
  <c r="D23" i="22"/>
  <c r="C23" i="22"/>
  <c r="B23" i="22"/>
  <c r="G17" i="22"/>
  <c r="F17" i="22"/>
  <c r="E17" i="22"/>
  <c r="D17" i="22"/>
  <c r="C17" i="22"/>
  <c r="B17" i="22"/>
  <c r="G16" i="22"/>
  <c r="F16" i="22"/>
  <c r="E16" i="22"/>
  <c r="D16" i="22"/>
  <c r="C16" i="22"/>
  <c r="B16" i="22"/>
  <c r="G10" i="22"/>
  <c r="F10" i="22"/>
  <c r="E10" i="22"/>
  <c r="D10" i="22"/>
  <c r="C10" i="22"/>
  <c r="B10" i="22"/>
  <c r="G9" i="22"/>
  <c r="F9" i="22"/>
  <c r="E9" i="22"/>
  <c r="D9" i="22"/>
  <c r="C9" i="22"/>
  <c r="B9" i="22"/>
  <c r="D21" i="21"/>
  <c r="D20" i="21"/>
  <c r="D15" i="21"/>
  <c r="D14" i="21"/>
  <c r="D9" i="21"/>
  <c r="D8" i="21"/>
  <c r="C21" i="21"/>
  <c r="B21" i="21"/>
  <c r="C20" i="21"/>
  <c r="B20" i="21"/>
  <c r="C15" i="21"/>
  <c r="B15" i="21"/>
  <c r="C14" i="21"/>
  <c r="B14" i="21"/>
  <c r="C9" i="21"/>
  <c r="B9" i="21"/>
  <c r="C8" i="21"/>
  <c r="B8" i="21"/>
  <c r="D24" i="20"/>
  <c r="D23" i="20"/>
  <c r="D17" i="20"/>
  <c r="D16" i="20"/>
  <c r="D10" i="20"/>
  <c r="D9" i="20"/>
  <c r="B24" i="20"/>
  <c r="C24" i="20"/>
  <c r="B23" i="20"/>
  <c r="C23" i="20"/>
  <c r="B17" i="20"/>
  <c r="C17" i="20"/>
  <c r="B16" i="20"/>
  <c r="C16" i="20"/>
  <c r="B10" i="20"/>
  <c r="C10" i="20"/>
  <c r="B9" i="20"/>
  <c r="C9" i="20"/>
  <c r="O16" i="19"/>
  <c r="O14" i="19"/>
  <c r="O12" i="19"/>
  <c r="O10" i="19"/>
  <c r="O8" i="19"/>
  <c r="O6" i="19"/>
  <c r="O4" i="19"/>
  <c r="C32" i="19"/>
  <c r="C30" i="19"/>
  <c r="C28" i="19"/>
  <c r="C26" i="19"/>
  <c r="C24" i="19"/>
  <c r="C22" i="19"/>
  <c r="C20" i="19"/>
  <c r="C18" i="19"/>
  <c r="C16" i="19"/>
  <c r="C14" i="19"/>
  <c r="C12" i="19"/>
  <c r="L10" i="19"/>
  <c r="I10" i="19"/>
  <c r="F10" i="19"/>
  <c r="C10" i="19"/>
  <c r="L8" i="19"/>
  <c r="I8" i="19"/>
  <c r="F8" i="19"/>
  <c r="C8" i="19"/>
  <c r="L6" i="19"/>
  <c r="I6" i="19"/>
  <c r="F6" i="19"/>
  <c r="C6" i="19"/>
  <c r="L4" i="19"/>
  <c r="I4" i="19"/>
  <c r="F4" i="19"/>
  <c r="C4" i="19"/>
  <c r="E21" i="18"/>
  <c r="D21" i="18"/>
  <c r="C21" i="18"/>
  <c r="B21" i="18"/>
  <c r="E20" i="18"/>
  <c r="D20" i="18"/>
  <c r="C20" i="18"/>
  <c r="B20" i="18"/>
  <c r="E15" i="18"/>
  <c r="D15" i="18"/>
  <c r="C15" i="18"/>
  <c r="B15" i="18"/>
  <c r="E14" i="18"/>
  <c r="D14" i="18"/>
  <c r="C14" i="18"/>
  <c r="B14" i="18"/>
  <c r="E9" i="18"/>
  <c r="D9" i="18"/>
  <c r="C9" i="18"/>
  <c r="B9" i="18"/>
  <c r="E8" i="18"/>
  <c r="D8" i="18"/>
  <c r="C8" i="18"/>
  <c r="B8" i="18"/>
  <c r="B24" i="12"/>
  <c r="E24" i="12"/>
  <c r="D24" i="12"/>
  <c r="C24" i="12"/>
  <c r="B23" i="12"/>
  <c r="E23" i="12"/>
  <c r="D23" i="12"/>
  <c r="C23" i="12"/>
  <c r="B17" i="12"/>
  <c r="E17" i="12"/>
  <c r="D17" i="12"/>
  <c r="C17" i="12"/>
  <c r="B16" i="12"/>
  <c r="E16" i="12"/>
  <c r="D16" i="12"/>
  <c r="C16" i="12"/>
  <c r="B10" i="12"/>
  <c r="E10" i="12"/>
  <c r="D10" i="12"/>
  <c r="C10" i="12"/>
  <c r="B9" i="12"/>
  <c r="E9" i="12"/>
  <c r="D9" i="12"/>
  <c r="C9" i="12"/>
  <c r="C32" i="17"/>
  <c r="C30" i="17"/>
  <c r="C28" i="17"/>
  <c r="C26" i="17"/>
  <c r="C24" i="17"/>
  <c r="C22" i="17"/>
  <c r="AD20" i="17"/>
  <c r="U20" i="17"/>
  <c r="C20" i="17"/>
  <c r="AD18" i="17"/>
  <c r="X18" i="17"/>
  <c r="U18" i="17"/>
  <c r="C18" i="17"/>
  <c r="AG16" i="17"/>
  <c r="AD16" i="17"/>
  <c r="X16" i="17"/>
  <c r="U16" i="17"/>
  <c r="I16" i="17"/>
  <c r="C16" i="17"/>
  <c r="AG14" i="17"/>
  <c r="AD14" i="17"/>
  <c r="X14" i="17"/>
  <c r="U14" i="17"/>
  <c r="I14" i="17"/>
  <c r="F14" i="17"/>
  <c r="C14" i="17"/>
  <c r="AG12" i="17"/>
  <c r="AD12" i="17"/>
  <c r="AA12" i="17"/>
  <c r="X12" i="17"/>
  <c r="U12" i="17"/>
  <c r="O12" i="17"/>
  <c r="I12" i="17"/>
  <c r="F12" i="17"/>
  <c r="C12" i="17"/>
  <c r="AG10" i="17"/>
  <c r="AD10" i="17"/>
  <c r="AA10" i="17"/>
  <c r="X10" i="17"/>
  <c r="U10" i="17"/>
  <c r="R10" i="17"/>
  <c r="O10" i="17"/>
  <c r="L10" i="17"/>
  <c r="I10" i="17"/>
  <c r="F10" i="17"/>
  <c r="C10" i="17"/>
  <c r="AG8" i="17"/>
  <c r="AD8" i="17"/>
  <c r="AA8" i="17"/>
  <c r="X8" i="17"/>
  <c r="U8" i="17"/>
  <c r="R8" i="17"/>
  <c r="O8" i="17"/>
  <c r="L8" i="17"/>
  <c r="I8" i="17"/>
  <c r="F8" i="17"/>
  <c r="C8" i="17"/>
  <c r="AG6" i="17"/>
  <c r="AD6" i="17"/>
  <c r="AA6" i="17"/>
  <c r="X6" i="17"/>
  <c r="U6" i="17"/>
  <c r="R6" i="17"/>
  <c r="O6" i="17"/>
  <c r="L6" i="17"/>
  <c r="I6" i="17"/>
  <c r="F6" i="17"/>
  <c r="C6" i="17"/>
  <c r="AG4" i="17"/>
  <c r="AD4" i="17"/>
  <c r="AA4" i="17"/>
  <c r="X4" i="17"/>
  <c r="U4" i="17"/>
  <c r="R4" i="17"/>
  <c r="O4" i="17"/>
  <c r="L4" i="17"/>
  <c r="I4" i="17"/>
  <c r="F4" i="17"/>
  <c r="C4" i="17"/>
  <c r="C32" i="16"/>
  <c r="C30" i="16"/>
  <c r="C28" i="16"/>
  <c r="C26" i="16"/>
  <c r="C24" i="16"/>
  <c r="C22" i="16"/>
  <c r="C20" i="16"/>
  <c r="C18" i="16"/>
  <c r="C16" i="16"/>
  <c r="F14" i="16"/>
  <c r="C14" i="16"/>
  <c r="I12" i="16"/>
  <c r="F12" i="16"/>
  <c r="C12" i="16"/>
  <c r="X10" i="16"/>
  <c r="U10" i="16"/>
  <c r="R10" i="16"/>
  <c r="O10" i="16"/>
  <c r="I10" i="16"/>
  <c r="F10" i="16"/>
  <c r="C10" i="16"/>
  <c r="X8" i="16"/>
  <c r="U8" i="16"/>
  <c r="R8" i="16"/>
  <c r="O8" i="16"/>
  <c r="L8" i="16"/>
  <c r="I8" i="16"/>
  <c r="F8" i="16"/>
  <c r="C8" i="16"/>
  <c r="X6" i="16"/>
  <c r="U6" i="16"/>
  <c r="R6" i="16"/>
  <c r="O6" i="16"/>
  <c r="L6" i="16"/>
  <c r="I6" i="16"/>
  <c r="F6" i="16"/>
  <c r="C6" i="16"/>
  <c r="X4" i="16"/>
  <c r="U4" i="16"/>
  <c r="R4" i="16"/>
  <c r="O4" i="16"/>
  <c r="L4" i="16"/>
  <c r="I4" i="16"/>
  <c r="F4" i="16"/>
  <c r="C4" i="16"/>
  <c r="J20" i="15"/>
  <c r="I20" i="15"/>
  <c r="H20" i="15"/>
  <c r="G20" i="15"/>
  <c r="F20" i="15"/>
  <c r="E20" i="15"/>
  <c r="D20" i="15"/>
  <c r="C20" i="15"/>
  <c r="B20" i="15"/>
  <c r="J19" i="15"/>
  <c r="I19" i="15"/>
  <c r="H19" i="15"/>
  <c r="G19" i="15"/>
  <c r="F19" i="15"/>
  <c r="E19" i="15"/>
  <c r="D19" i="15"/>
  <c r="C19" i="15"/>
  <c r="B19" i="15"/>
  <c r="J11" i="15"/>
  <c r="I11" i="15"/>
  <c r="H11" i="15"/>
  <c r="G11" i="15"/>
  <c r="F11" i="15"/>
  <c r="E11" i="15"/>
  <c r="D11" i="15"/>
  <c r="C11" i="15"/>
  <c r="B11" i="15"/>
  <c r="J10" i="15"/>
  <c r="I10" i="15"/>
  <c r="H10" i="15"/>
  <c r="G10" i="15"/>
  <c r="F10" i="15"/>
  <c r="E10" i="15"/>
  <c r="D10" i="15"/>
  <c r="C10" i="15"/>
  <c r="B10" i="15"/>
  <c r="J24" i="14"/>
  <c r="I24" i="14"/>
  <c r="H24" i="14"/>
  <c r="G24" i="14"/>
  <c r="F24" i="14"/>
  <c r="E24" i="14"/>
  <c r="D24" i="14"/>
  <c r="C24" i="14"/>
  <c r="B24" i="14"/>
  <c r="J23" i="14"/>
  <c r="I23" i="14"/>
  <c r="H23" i="14"/>
  <c r="G23" i="14"/>
  <c r="F23" i="14"/>
  <c r="E23" i="14"/>
  <c r="D23" i="14"/>
  <c r="C23" i="14"/>
  <c r="B23" i="14"/>
  <c r="J17" i="14"/>
  <c r="I17" i="14"/>
  <c r="H17" i="14"/>
  <c r="G17" i="14"/>
  <c r="F17" i="14"/>
  <c r="E17" i="14"/>
  <c r="D17" i="14"/>
  <c r="C17" i="14"/>
  <c r="B17" i="14"/>
  <c r="J16" i="14"/>
  <c r="I16" i="14"/>
  <c r="H16" i="14"/>
  <c r="G16" i="14"/>
  <c r="F16" i="14"/>
  <c r="E16" i="14"/>
  <c r="D16" i="14"/>
  <c r="C16" i="14"/>
  <c r="B16" i="14"/>
  <c r="J10" i="14"/>
  <c r="I10" i="14"/>
  <c r="H10" i="14"/>
  <c r="G10" i="14"/>
  <c r="F10" i="14"/>
  <c r="E10" i="14"/>
  <c r="D10" i="14"/>
  <c r="C10" i="14"/>
  <c r="B10" i="14"/>
  <c r="J9" i="14"/>
  <c r="I9" i="14"/>
  <c r="H9" i="14"/>
  <c r="G9" i="14"/>
  <c r="F9" i="14"/>
  <c r="E9" i="14"/>
  <c r="D9" i="14"/>
  <c r="C9" i="14"/>
  <c r="B9" i="14"/>
  <c r="H24" i="13"/>
  <c r="G24" i="13"/>
  <c r="F24" i="13"/>
  <c r="C24" i="13"/>
  <c r="B24" i="13"/>
  <c r="J24" i="13"/>
  <c r="I24" i="13"/>
  <c r="H23" i="13"/>
  <c r="G23" i="13"/>
  <c r="F23" i="13"/>
  <c r="E24" i="13"/>
  <c r="D24" i="13"/>
  <c r="C23" i="13"/>
  <c r="B23" i="13"/>
  <c r="J23" i="13"/>
  <c r="I23" i="13"/>
  <c r="E23" i="13"/>
  <c r="D23" i="13"/>
  <c r="H17" i="13"/>
  <c r="G17" i="13"/>
  <c r="F17" i="13"/>
  <c r="C17" i="13"/>
  <c r="B17" i="13"/>
  <c r="J17" i="13"/>
  <c r="I17" i="13"/>
  <c r="H16" i="13"/>
  <c r="G16" i="13"/>
  <c r="F16" i="13"/>
  <c r="E17" i="13"/>
  <c r="D17" i="13"/>
  <c r="C16" i="13"/>
  <c r="B16" i="13"/>
  <c r="J16" i="13"/>
  <c r="I16" i="13"/>
  <c r="E16" i="13"/>
  <c r="D16" i="13"/>
  <c r="H10" i="13"/>
  <c r="G10" i="13"/>
  <c r="F10" i="13"/>
  <c r="C10" i="13"/>
  <c r="B10" i="13"/>
  <c r="J10" i="13"/>
  <c r="I10" i="13"/>
  <c r="H9" i="13"/>
  <c r="G9" i="13"/>
  <c r="F9" i="13"/>
  <c r="E10" i="13"/>
  <c r="D10" i="13"/>
  <c r="C9" i="13"/>
  <c r="B9" i="13"/>
  <c r="J9" i="13"/>
  <c r="I9" i="13"/>
  <c r="E9" i="13"/>
  <c r="D9" i="13"/>
  <c r="E22" i="11"/>
  <c r="D22" i="11"/>
  <c r="E21" i="11"/>
  <c r="D21" i="11"/>
  <c r="E20" i="11"/>
  <c r="D20" i="11"/>
  <c r="C19" i="11"/>
  <c r="B19" i="11"/>
  <c r="E11" i="11"/>
  <c r="D11" i="11"/>
  <c r="E10" i="11"/>
  <c r="D10" i="11"/>
  <c r="E9" i="11"/>
  <c r="D9" i="11"/>
  <c r="C8" i="11"/>
  <c r="B8" i="11"/>
  <c r="E25" i="10"/>
  <c r="I24" i="10"/>
  <c r="H24" i="10"/>
  <c r="G24" i="10"/>
  <c r="F24" i="10"/>
  <c r="E24" i="10"/>
  <c r="D24" i="10"/>
  <c r="I23" i="10"/>
  <c r="H23" i="10"/>
  <c r="G23" i="10"/>
  <c r="F23" i="10"/>
  <c r="E23" i="10"/>
  <c r="D23" i="10"/>
  <c r="I22" i="10"/>
  <c r="I27" i="10" s="1"/>
  <c r="H22" i="10"/>
  <c r="G22" i="10"/>
  <c r="F22" i="10"/>
  <c r="E22" i="10"/>
  <c r="D22" i="10"/>
  <c r="E13" i="10"/>
  <c r="I12" i="10"/>
  <c r="H12" i="10"/>
  <c r="G12" i="10"/>
  <c r="F12" i="10"/>
  <c r="E12" i="10"/>
  <c r="D12" i="10"/>
  <c r="I11" i="10"/>
  <c r="H11" i="10"/>
  <c r="G11" i="10"/>
  <c r="F11" i="10"/>
  <c r="E11" i="10"/>
  <c r="D11" i="10"/>
  <c r="I10" i="10"/>
  <c r="I14" i="10" s="1"/>
  <c r="H10" i="10"/>
  <c r="G10" i="10"/>
  <c r="G14" i="10" s="1"/>
  <c r="F10" i="10"/>
  <c r="F14" i="10" s="1"/>
  <c r="E10" i="10"/>
  <c r="D10" i="10"/>
  <c r="E21" i="9"/>
  <c r="D21" i="9"/>
  <c r="C21" i="9"/>
  <c r="B21" i="9"/>
  <c r="E20" i="9"/>
  <c r="D20" i="9"/>
  <c r="C20" i="9"/>
  <c r="B20" i="9"/>
  <c r="E15" i="9"/>
  <c r="D15" i="9"/>
  <c r="C15" i="9"/>
  <c r="B15" i="9"/>
  <c r="E14" i="9"/>
  <c r="D14" i="9"/>
  <c r="C14" i="9"/>
  <c r="B14" i="9"/>
  <c r="E9" i="9"/>
  <c r="D9" i="9"/>
  <c r="C9" i="9"/>
  <c r="B9" i="9"/>
  <c r="E8" i="9"/>
  <c r="D8" i="9"/>
  <c r="C8" i="9"/>
  <c r="B8" i="9"/>
  <c r="E24" i="8"/>
  <c r="E23" i="8"/>
  <c r="D24" i="8"/>
  <c r="C24" i="8"/>
  <c r="B24" i="8"/>
  <c r="D23" i="8"/>
  <c r="C23" i="8"/>
  <c r="B23" i="8"/>
  <c r="E17" i="8"/>
  <c r="E16" i="8"/>
  <c r="D17" i="8"/>
  <c r="C17" i="8"/>
  <c r="B17" i="8"/>
  <c r="D16" i="8"/>
  <c r="C16" i="8"/>
  <c r="B16" i="8"/>
  <c r="E10" i="8"/>
  <c r="E9" i="8"/>
  <c r="D10" i="8"/>
  <c r="C10" i="8"/>
  <c r="B10" i="8"/>
  <c r="D9" i="8"/>
  <c r="C9" i="8"/>
  <c r="B9" i="8"/>
  <c r="I21" i="6"/>
  <c r="H21" i="6"/>
  <c r="G21" i="6"/>
  <c r="F21" i="6"/>
  <c r="E21" i="6"/>
  <c r="D21" i="6"/>
  <c r="C21" i="6"/>
  <c r="B21" i="6"/>
  <c r="I20" i="6"/>
  <c r="H20" i="6"/>
  <c r="G20" i="6"/>
  <c r="F20" i="6"/>
  <c r="E20" i="6"/>
  <c r="D20" i="6"/>
  <c r="C20" i="6"/>
  <c r="B20" i="6"/>
  <c r="I15" i="6"/>
  <c r="H15" i="6"/>
  <c r="G15" i="6"/>
  <c r="F15" i="6"/>
  <c r="E15" i="6"/>
  <c r="D15" i="6"/>
  <c r="C15" i="6"/>
  <c r="B15" i="6"/>
  <c r="I14" i="6"/>
  <c r="H14" i="6"/>
  <c r="G14" i="6"/>
  <c r="F14" i="6"/>
  <c r="E14" i="6"/>
  <c r="D14" i="6"/>
  <c r="C14" i="6"/>
  <c r="B14" i="6"/>
  <c r="I9" i="6"/>
  <c r="H9" i="6"/>
  <c r="G9" i="6"/>
  <c r="F9" i="6"/>
  <c r="E9" i="6"/>
  <c r="D9" i="6"/>
  <c r="C9" i="6"/>
  <c r="B9" i="6"/>
  <c r="I8" i="6"/>
  <c r="H8" i="6"/>
  <c r="G8" i="6"/>
  <c r="F8" i="6"/>
  <c r="E8" i="6"/>
  <c r="D8" i="6"/>
  <c r="C8" i="6"/>
  <c r="B8" i="6"/>
  <c r="I21" i="5"/>
  <c r="H21" i="5"/>
  <c r="G21" i="5"/>
  <c r="F21" i="5"/>
  <c r="E21" i="5"/>
  <c r="D21" i="5"/>
  <c r="C21" i="5"/>
  <c r="B21" i="5"/>
  <c r="I20" i="5"/>
  <c r="H20" i="5"/>
  <c r="G20" i="5"/>
  <c r="F20" i="5"/>
  <c r="E20" i="5"/>
  <c r="D20" i="5"/>
  <c r="C20" i="5"/>
  <c r="B20" i="5"/>
  <c r="I15" i="5"/>
  <c r="H15" i="5"/>
  <c r="G15" i="5"/>
  <c r="F15" i="5"/>
  <c r="E15" i="5"/>
  <c r="D15" i="5"/>
  <c r="C15" i="5"/>
  <c r="B15" i="5"/>
  <c r="I14" i="5"/>
  <c r="H14" i="5"/>
  <c r="G14" i="5"/>
  <c r="F14" i="5"/>
  <c r="E14" i="5"/>
  <c r="D14" i="5"/>
  <c r="C14" i="5"/>
  <c r="B14" i="5"/>
  <c r="I9" i="5"/>
  <c r="H9" i="5"/>
  <c r="G9" i="5"/>
  <c r="F9" i="5"/>
  <c r="E9" i="5"/>
  <c r="D9" i="5"/>
  <c r="C9" i="5"/>
  <c r="B9" i="5"/>
  <c r="I8" i="5"/>
  <c r="H8" i="5"/>
  <c r="G8" i="5"/>
  <c r="F8" i="5"/>
  <c r="E8" i="5"/>
  <c r="D8" i="5"/>
  <c r="C8" i="5"/>
  <c r="B8" i="5"/>
  <c r="E21" i="4"/>
  <c r="D21" i="4"/>
  <c r="C21" i="4"/>
  <c r="B21" i="4"/>
  <c r="E20" i="4"/>
  <c r="D20" i="4"/>
  <c r="C20" i="4"/>
  <c r="B20" i="4"/>
  <c r="E15" i="4"/>
  <c r="D15" i="4"/>
  <c r="C15" i="4"/>
  <c r="B15" i="4"/>
  <c r="E14" i="4"/>
  <c r="D14" i="4"/>
  <c r="C14" i="4"/>
  <c r="B14" i="4"/>
  <c r="E9" i="4"/>
  <c r="D9" i="4"/>
  <c r="C9" i="4"/>
  <c r="B9" i="4"/>
  <c r="E8" i="4"/>
  <c r="D8" i="4"/>
  <c r="C8" i="4"/>
  <c r="B8" i="4"/>
  <c r="E21" i="3"/>
  <c r="D21" i="3"/>
  <c r="C21" i="3"/>
  <c r="B21" i="3"/>
  <c r="E20" i="3"/>
  <c r="D20" i="3"/>
  <c r="C20" i="3"/>
  <c r="B20" i="3"/>
  <c r="E15" i="3"/>
  <c r="D15" i="3"/>
  <c r="C15" i="3"/>
  <c r="B15" i="3"/>
  <c r="E14" i="3"/>
  <c r="D14" i="3"/>
  <c r="C14" i="3"/>
  <c r="B14" i="3"/>
  <c r="E9" i="3"/>
  <c r="D9" i="3"/>
  <c r="C9" i="3"/>
  <c r="B9" i="3"/>
  <c r="E8" i="3"/>
  <c r="D8" i="3"/>
  <c r="C8" i="3"/>
  <c r="B8" i="3"/>
  <c r="E21" i="2"/>
  <c r="D21" i="2"/>
  <c r="C21" i="2"/>
  <c r="E20" i="2"/>
  <c r="D20" i="2"/>
  <c r="C20" i="2"/>
  <c r="E15" i="2"/>
  <c r="D15" i="2"/>
  <c r="C15" i="2"/>
  <c r="E14" i="2"/>
  <c r="D14" i="2"/>
  <c r="C14" i="2"/>
  <c r="E9" i="2"/>
  <c r="D9" i="2"/>
  <c r="C9" i="2"/>
  <c r="E8" i="2"/>
  <c r="D8" i="2"/>
  <c r="C8" i="2"/>
  <c r="CD58" i="2" l="1"/>
  <c r="FP58" i="2"/>
  <c r="DW58" i="2"/>
  <c r="FJ58" i="2"/>
  <c r="AB59" i="2"/>
  <c r="AE59" i="2"/>
  <c r="BX58" i="2"/>
  <c r="DQ58" i="2"/>
  <c r="H14" i="10"/>
  <c r="D15" i="10"/>
  <c r="H27" i="10"/>
  <c r="E14" i="10"/>
  <c r="CS95" i="2"/>
  <c r="EL95" i="2"/>
  <c r="AZ95" i="2"/>
  <c r="EO95" i="2"/>
  <c r="EF95" i="2"/>
  <c r="CV58" i="2"/>
  <c r="CY58" i="2"/>
  <c r="BF58" i="2"/>
  <c r="ER58" i="2"/>
  <c r="EO58" i="2"/>
  <c r="BC58" i="2"/>
  <c r="AT95" i="2"/>
  <c r="BC95" i="2"/>
  <c r="CJ95" i="2"/>
  <c r="BO58" i="2"/>
  <c r="CM95" i="2"/>
  <c r="FY95" i="2"/>
  <c r="CV95" i="2"/>
  <c r="FA58" i="2"/>
  <c r="EC95" i="2"/>
  <c r="FV95" i="2"/>
  <c r="CT167" i="2"/>
  <c r="DH58" i="2"/>
  <c r="AQ59" i="2"/>
  <c r="BI95" i="2"/>
  <c r="AQ95" i="2"/>
  <c r="EF58" i="2"/>
  <c r="EU95" i="2"/>
  <c r="CM58" i="2"/>
  <c r="FY58" i="2"/>
  <c r="DB95" i="2"/>
  <c r="DN95" i="2"/>
  <c r="V95" i="2"/>
  <c r="E62" i="2"/>
  <c r="DH95" i="2"/>
  <c r="BI58" i="2"/>
  <c r="FA95" i="2"/>
  <c r="BA162" i="2"/>
  <c r="CT100" i="2"/>
  <c r="ER95" i="2"/>
  <c r="DB58" i="2"/>
  <c r="AB95" i="2"/>
  <c r="EU58" i="2"/>
  <c r="EM99" i="2"/>
  <c r="EM161" i="2"/>
  <c r="EM132" i="2"/>
  <c r="BA129" i="2"/>
  <c r="CG58" i="2"/>
  <c r="EL58" i="2"/>
  <c r="Y59" i="2"/>
  <c r="E26" i="2"/>
  <c r="CT136" i="2"/>
  <c r="FD58" i="2"/>
  <c r="DZ58" i="2"/>
  <c r="BA99" i="2"/>
  <c r="V59" i="2"/>
  <c r="FS58" i="2"/>
  <c r="FG95" i="2"/>
  <c r="DZ95" i="2"/>
  <c r="CG95" i="2"/>
  <c r="BO95" i="2"/>
  <c r="BR58" i="2"/>
  <c r="FS95" i="2"/>
  <c r="AZ58" i="2"/>
  <c r="FD95" i="2"/>
  <c r="BU95" i="2"/>
  <c r="AK59" i="2"/>
  <c r="FJ95" i="2"/>
  <c r="AN95" i="2"/>
  <c r="CS58" i="2"/>
  <c r="AT59" i="2"/>
  <c r="DK58" i="2"/>
  <c r="D27" i="10"/>
  <c r="E23" i="11"/>
  <c r="E24" i="11"/>
  <c r="D13" i="11"/>
  <c r="D12" i="11"/>
  <c r="E13" i="11"/>
  <c r="E12" i="11"/>
  <c r="D23" i="11"/>
  <c r="D24" i="11"/>
  <c r="F27" i="10"/>
  <c r="G27" i="10"/>
  <c r="E27" i="10"/>
  <c r="F15" i="10"/>
  <c r="FG58" i="2"/>
  <c r="Y95" i="2"/>
  <c r="AE95" i="2"/>
  <c r="BF95" i="2"/>
  <c r="BR95" i="2"/>
  <c r="BX95" i="2"/>
  <c r="CY95" i="2"/>
  <c r="DK95" i="2"/>
  <c r="DQ95" i="2"/>
  <c r="CJ58" i="2"/>
  <c r="EC58" i="2"/>
  <c r="FV58" i="2"/>
  <c r="AK95" i="2"/>
  <c r="AN59" i="2"/>
  <c r="CD95" i="2"/>
  <c r="BU58" i="2"/>
  <c r="DW95" i="2"/>
  <c r="DN58" i="2"/>
  <c r="FP95" i="2"/>
  <c r="E15" i="10"/>
  <c r="D26" i="10"/>
  <c r="E26" i="10"/>
  <c r="G15" i="10"/>
  <c r="F26" i="10"/>
  <c r="H15" i="10"/>
  <c r="G26" i="10"/>
  <c r="I15" i="10"/>
  <c r="H26" i="10"/>
  <c r="D14" i="10"/>
  <c r="I26" i="10"/>
  <c r="BA62" i="2" l="1"/>
  <c r="EM62" i="2"/>
  <c r="EM25" i="2"/>
  <c r="DX25" i="2"/>
  <c r="FB25" i="2"/>
  <c r="CT62" i="2"/>
  <c r="AL62" i="2"/>
  <c r="W26" i="2"/>
  <c r="CE25" i="2"/>
  <c r="FQ25" i="2"/>
  <c r="FQ62" i="2"/>
  <c r="DI62" i="2"/>
  <c r="DX62" i="2"/>
  <c r="BP25" i="2"/>
  <c r="CT25" i="2"/>
  <c r="BA25" i="2"/>
  <c r="DI25" i="2"/>
  <c r="BP62" i="2"/>
  <c r="AL26" i="2"/>
  <c r="W62" i="2"/>
  <c r="CE62" i="2"/>
  <c r="FB62" i="2"/>
</calcChain>
</file>

<file path=xl/sharedStrings.xml><?xml version="1.0" encoding="utf-8"?>
<sst xmlns="http://schemas.openxmlformats.org/spreadsheetml/2006/main" count="6990" uniqueCount="151">
  <si>
    <t>KS22A</t>
  </si>
  <si>
    <t>KS23A</t>
  </si>
  <si>
    <t>KS24A</t>
  </si>
  <si>
    <t>0mM</t>
  </si>
  <si>
    <t>LLF100A</t>
  </si>
  <si>
    <t>KS39A</t>
  </si>
  <si>
    <t>KS57A</t>
  </si>
  <si>
    <t>H2O2</t>
  </si>
  <si>
    <t>CHP</t>
  </si>
  <si>
    <t>KS27A</t>
  </si>
  <si>
    <t>KS98B</t>
  </si>
  <si>
    <t>KS49A</t>
  </si>
  <si>
    <t>KS51A</t>
  </si>
  <si>
    <t>KS50A</t>
  </si>
  <si>
    <t>KS64A</t>
  </si>
  <si>
    <t>KS79C</t>
  </si>
  <si>
    <t>KS83A</t>
  </si>
  <si>
    <t>KS78B</t>
  </si>
  <si>
    <t>KS71A</t>
  </si>
  <si>
    <t>KS73C</t>
  </si>
  <si>
    <t>KS84A</t>
  </si>
  <si>
    <t>KS74A</t>
  </si>
  <si>
    <t>Avg</t>
  </si>
  <si>
    <t>KS89A</t>
  </si>
  <si>
    <t>KS88A</t>
  </si>
  <si>
    <t>KS95A</t>
  </si>
  <si>
    <t>KS87A</t>
  </si>
  <si>
    <t>KS91A</t>
  </si>
  <si>
    <t>LOG2</t>
  </si>
  <si>
    <t>Strain</t>
  </si>
  <si>
    <t>Date</t>
  </si>
  <si>
    <t>Condition</t>
  </si>
  <si>
    <t>Snap</t>
  </si>
  <si>
    <t>Background</t>
  </si>
  <si>
    <t>Cells</t>
  </si>
  <si>
    <t>AVG</t>
  </si>
  <si>
    <t>0.3 mM</t>
  </si>
  <si>
    <t>*</t>
  </si>
  <si>
    <t xml:space="preserve">Trial </t>
  </si>
  <si>
    <t>Control (0mM)</t>
  </si>
  <si>
    <t>#1</t>
  </si>
  <si>
    <t>Image</t>
  </si>
  <si>
    <t>Cell Signal-Avg. Background</t>
  </si>
  <si>
    <t>Background Signal</t>
  </si>
  <si>
    <t>Avg. Background</t>
  </si>
  <si>
    <t>Avg. Cell Signal</t>
  </si>
  <si>
    <t>Trial 1 Avg.</t>
  </si>
  <si>
    <t>Trial</t>
  </si>
  <si>
    <t>#2</t>
  </si>
  <si>
    <t>Trial 2 Avg.</t>
  </si>
  <si>
    <t>#3</t>
  </si>
  <si>
    <t xml:space="preserve">Trial 3 Avg. </t>
  </si>
  <si>
    <t>+Oxidation (0.3mM tBHP)</t>
  </si>
  <si>
    <t xml:space="preserve">Trial 1 Avg. </t>
  </si>
  <si>
    <t xml:space="preserve">Trial 2 Avg. </t>
  </si>
  <si>
    <t>+GlcNAc</t>
  </si>
  <si>
    <t>Trial 3 Avg.</t>
  </si>
  <si>
    <t>Mean</t>
  </si>
  <si>
    <t>SD</t>
  </si>
  <si>
    <t>500 mM</t>
  </si>
  <si>
    <t>1000 mM</t>
  </si>
  <si>
    <t>250 mM</t>
  </si>
  <si>
    <t>125 mM</t>
  </si>
  <si>
    <t>63 mM</t>
  </si>
  <si>
    <t>Avg - B</t>
  </si>
  <si>
    <t>0.3mM TBHP</t>
  </si>
  <si>
    <t>Avg - Background</t>
  </si>
  <si>
    <t>#4</t>
  </si>
  <si>
    <t>Control (0mM0</t>
  </si>
  <si>
    <t>Trial 4 Avg.</t>
  </si>
  <si>
    <t>+Oxidation (0,3mM tBHP)</t>
  </si>
  <si>
    <t>Trial 2 Avg</t>
  </si>
  <si>
    <t xml:space="preserve">1000 mM </t>
  </si>
  <si>
    <t xml:space="preserve">Mean </t>
  </si>
  <si>
    <t xml:space="preserve">  </t>
  </si>
  <si>
    <t>+Oxidation (0.3mM)</t>
  </si>
  <si>
    <t>Tagged-Parental</t>
  </si>
  <si>
    <t>Parental Mean</t>
  </si>
  <si>
    <t xml:space="preserve">KS83A </t>
  </si>
  <si>
    <t>AVERAGE</t>
  </si>
  <si>
    <t>#5</t>
  </si>
  <si>
    <t>Trial 5 Avg.</t>
  </si>
  <si>
    <t>YLD240-8-2</t>
  </si>
  <si>
    <t>image</t>
  </si>
  <si>
    <t>Trial 2</t>
  </si>
  <si>
    <t>Trial 1</t>
  </si>
  <si>
    <t>Trial 3</t>
  </si>
  <si>
    <t>Trial 4</t>
  </si>
  <si>
    <t>Trial 5</t>
  </si>
  <si>
    <t>Trial 6</t>
  </si>
  <si>
    <t>Trial 7</t>
  </si>
  <si>
    <t>Trial 8</t>
  </si>
  <si>
    <t>Trial 9</t>
  </si>
  <si>
    <t>Trial 10</t>
  </si>
  <si>
    <t>Trial 11</t>
  </si>
  <si>
    <t>Trial 12</t>
  </si>
  <si>
    <t>Trial 13</t>
  </si>
  <si>
    <t>Trial 14</t>
  </si>
  <si>
    <t>Trial 15</t>
  </si>
  <si>
    <t>MT505-A</t>
  </si>
  <si>
    <t>Homann X2</t>
  </si>
  <si>
    <t>Homann Y2</t>
  </si>
  <si>
    <t>Noble P3</t>
  </si>
  <si>
    <t>Noble P11</t>
  </si>
  <si>
    <t>YLD185-7</t>
  </si>
  <si>
    <t>YLD197-1</t>
  </si>
  <si>
    <t>YLD184-3</t>
  </si>
  <si>
    <t>Control (0 mM)</t>
  </si>
  <si>
    <t>+Oxidation (0.3 mM tBHP)</t>
  </si>
  <si>
    <t>+Oxidation (0.3 mM) tBHP</t>
  </si>
  <si>
    <t xml:space="preserve">Figure 2C. Quantification of GPX-GFP Images. Values reported are the mean fluorescence intensity (MFI). One-way ANOVA with Tukey's multiple comparison test was used for statistical analysis. </t>
  </si>
  <si>
    <t xml:space="preserve">Figure 3B. H2O2 Halo Assay measurements at 48 hrs. Units are in mm. One-way ANOVA with Tukey's multiple comparison test was used for statistical analysis. </t>
  </si>
  <si>
    <t xml:space="preserve">Figure 3C. CHP Halo Assay measurements at 48 hrs. Units are in mm. One-way ANOVA with Tukey's multiple comparison test was used for statistical analysis. </t>
  </si>
  <si>
    <t xml:space="preserve">Figure 3D. H2O2 Halo Assay measurements at 48 hrs. Units are in mm. One-way ANOVA with Tukey's multiple comparison test was used for statistical analysis. </t>
  </si>
  <si>
    <t xml:space="preserve">Figure 3E. CHP Halo Assay measurements at 48 hrs. Units are in mm. One-way ANOVA with Tukey's multiple comparison test was used for statistical analysis. </t>
  </si>
  <si>
    <t xml:space="preserve">Fig 6C. Quantification of LNA dose response assay. Each trial consists of measurements from two plates, reported as the LNA concentration (in M) at which cell growth was no longer inhibited. These values were converted to log2 values (of the concentrations in mM) and then the average of the two values was recorded for each trial and used in all statistical analysis. One-way ANOVA with Tukey's multiple comparison test was used for statistical analysis. </t>
  </si>
  <si>
    <t xml:space="preserve">Fig 6D. Quantification of LNA dose response assay. Each trial consists of measurements from two plates, reported as the LNA concentration (in M) at which cell growth was no longer inhibited. These values were converted to log2 values (of the concentrations in mM) and then the average of the two values was recorded for each trial and used in all statistical analysis. One-way ANOVA with Tukey's multiple comparison test was used for statistical analysis. </t>
  </si>
  <si>
    <t xml:space="preserve">Fig 7C. Quantification of LNA dose response assay. Each trial consists of measurements from two plates, reported as the LNA concentration (in M) at which cell growth was no longer inhibited. These values were converted to log2 values (of the concentrations in mM) and then the average of the two values was recorded for each trial and used in all statistical analysis. One-way ANOVA with Tukey's multiple comparison test was used for statistical analysis. </t>
  </si>
  <si>
    <t xml:space="preserve">This file contains the raw data for all graphs shown in this paper. The respective figure, experiment, and statistical method are listed at the top of each sheet. </t>
  </si>
  <si>
    <t>KS83A Control (0 mM)</t>
  </si>
  <si>
    <t>KS83A +Oxidation (0.3 mM tBHP)</t>
  </si>
  <si>
    <t>KS78B +Oxidation (0.3 mM tBHP)</t>
  </si>
  <si>
    <t>KS78B Control (0 mM)</t>
  </si>
  <si>
    <t>Coomassie Gel</t>
  </si>
  <si>
    <t>GFP</t>
  </si>
  <si>
    <t>GFP/Coomassie</t>
  </si>
  <si>
    <t>Replicate 1</t>
  </si>
  <si>
    <t>Totals</t>
  </si>
  <si>
    <t>Replicate 2</t>
  </si>
  <si>
    <t>Replicate 3</t>
  </si>
  <si>
    <t>Replicate 4</t>
  </si>
  <si>
    <t>Numerical Data for All Figures</t>
  </si>
  <si>
    <t xml:space="preserve">All data is listed with strain names from S1 Table. </t>
  </si>
  <si>
    <t xml:space="preserve">Fig 3G. ROS Accumulation Assay with tBHP treated cells. Values reported are the mean fluorescence intensity (MFI). One-way ANOVA with Tukey's multiple comparison test was used to determine any significant differences between strains for each treatment condition. The respective graph displays values on a Log10 scale. </t>
  </si>
  <si>
    <t xml:space="preserve">Fig 4A. H2O2 Halo Assay measurements at 48 hrs. Units are in mm. One-way ANOVA with Tukey's multiple comparison test was used for statistical analysis. </t>
  </si>
  <si>
    <t xml:space="preserve">Fig 4B. CHP Halo Assay measurements at 48 hrs. Units are in mm.  One-way ANOVA with Tukey's multiple comparison test was used for statistical analysis. </t>
  </si>
  <si>
    <t>Fig 4D. Quantification of GPX-GFP images. Values reported are the mean fluorescence intensity (MFI). An unpaired student's t-test was used to compare each strain and condition in the cap1∆/∆ background to their respective WT counterpart.</t>
  </si>
  <si>
    <t>Fig 4E. Quantification of GPX-GFP images with 30min exposure to tBHP. Values reported are the mean fluorescence intensity (MFI). An unpaired student's t-test was used to compare each strain and condition in the cap1∆/∆ background to their respective WT counterpart.</t>
  </si>
  <si>
    <t xml:space="preserve">Fig 4F. Western blot to measure GPX3-GFP levels in WT and CAP1 deletion mutant background strains. Coomassie gels were used to normalize GFP values from western blots. These values correspond to representative gels in SI 4. One-way ANOVA with Tukey's multiple comparison test was used to determine significance.  </t>
  </si>
  <si>
    <t xml:space="preserve">Fig 5A. H2O2 Halo Assay measurements at 48 hrs. Units are in mm. One-way ANOVA with Tukey's multiple comparison test was used for statistical analysis. </t>
  </si>
  <si>
    <t xml:space="preserve">Fig 5B. CHP Halo Assay measurements at 48 hrs. Units are in mm. One-way ANOVA with Tukey's multiple comparison test was used for statistical analysis. </t>
  </si>
  <si>
    <t xml:space="preserve">Fig 5C. ROS Accumulation Assay with tBHP treated cells. Values reported are the mean fluorescence intensity (MFI). One-way ANOVA with Tukey's multiple comparison test was used to determine any significant differences between strains for each treatment condition. The respective graph displays values on a Log10 scale. </t>
  </si>
  <si>
    <r>
      <t xml:space="preserve">Fig 7A. H2O2 Halo Assay measurements at 48 hrs. Units are in mm. </t>
    </r>
    <r>
      <rPr>
        <b/>
        <sz val="11"/>
        <color theme="1"/>
        <rFont val="Aptos Narrow"/>
        <family val="2"/>
        <scheme val="minor"/>
      </rPr>
      <t xml:space="preserve">One-way ANOVA with Tukey's multiple comparison test was used for statistical analysis. </t>
    </r>
  </si>
  <si>
    <t xml:space="preserve">Fig 7B. CHP Halo Assay measurements at 48 hrs. Units are in mm. One-way ANOVA with Tukey's multiple comparison test was used for statistical analysis. </t>
  </si>
  <si>
    <t xml:space="preserve">S2A Fig. H2O2 Halo Assay measurements at 48 hrs. Units are in mm. One-way ANOVA with Tukey's multiple comparison test was used for statistical analysis. </t>
  </si>
  <si>
    <t xml:space="preserve">S2B Fig. CHP Halo Assay measurements at 48 hrs. Units are in mm.  One-way ANOVA with Tukey's multiple comparison test was used for statistical analysis. </t>
  </si>
  <si>
    <t xml:space="preserve">S3A Fig. H2O2 Halo Assay measurements at 48 hrs. Units are in mm. One-way ANOVA with Tukey's multiple comparison test was used for statistical analysis. </t>
  </si>
  <si>
    <t xml:space="preserve">S3B Fig. CHP Halo Assay measurements at 48 hrs. Units are in mm. One-way ANOVA with Tukey's multiple comparison test was used for statistical analysis. </t>
  </si>
  <si>
    <t xml:space="preserve">S5A Fig. H2O2 Halo Assay measurements at 48 hrs. Units are in mm. One-way ANOVA with Tukey's multiple comparison test was used for statistical analysis. </t>
  </si>
  <si>
    <t xml:space="preserve">S5B Fig. CHP Halo Assay measurements at 48 hrs. Units are in mm. One-way ANOVA with Tukey's multiple comparison test was used for statistical analysis. </t>
  </si>
  <si>
    <t xml:space="preserve">S5C Fig. Quantification of LNA dose response assay. Each trial consists of measurements from two plates, reported as the LNA concentration (in M) at which cell growth was no longer inhibited. These values were converted to log2 values (of the concentrations in mM) and then the average of the two values was recorded for each trial and used in all statistical analysis. One-way ANOVA with Tukey's multiple comparison test was used for statistical analysis.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</si>
</sst>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2" x14ac:knownFonts="1">
    <font>
      <sz val="11"/>
      <color theme="1"/>
      <name val="Aptos Narrow"/>
      <family val="2"/>
      <scheme val="minor"/>
    </font>
    <font>
      <b/>
      <sz val="11"/>
      <color theme="1"/>
      <name val="Aptos Narrow"/>
      <family val="2"/>
      <scheme val="minor"/>
    </font>
  </fonts>
  <fills count="6">
    <fill>
      <patternFill patternType="none"/>
    </fill>
    <fill>
      <patternFill patternType="gray125"/>
    </fill>
    <fill>
      <patternFill patternType="solid">
        <fgColor theme="2" tint="-0.249977111117893"/>
        <bgColor indexed="64"/>
      </patternFill>
    </fill>
    <fill>
      <patternFill patternType="solid">
        <fgColor theme="2" tint="-9.9978637043366805E-2"/>
        <bgColor indexed="64"/>
      </patternFill>
    </fill>
    <fill>
      <patternFill patternType="solid">
        <fgColor theme="3" tint="0.89999084444715716"/>
        <bgColor indexed="64"/>
      </patternFill>
    </fill>
    <fill>
      <patternFill patternType="solid">
        <fgColor theme="0"/>
        <bgColor indexed="64"/>
      </patternFill>
    </fill>
  </fills>
  <borders count="2">
    <border>
      <left/>
      <right/>
      <top/>
      <bottom/>
      <diagonal/>
    </border>
    <border>
      <left style="hair">
        <color auto="1"/>
      </left>
      <right style="hair">
        <color auto="1"/>
      </right>
      <top style="hair">
        <color auto="1"/>
      </top>
      <bottom style="hair">
        <color auto="1"/>
      </bottom>
      <diagonal/>
    </border>
  </borders>
  <cellStyleXfs count="1">
    <xf numFmtId="0" fontId="0" fillId="0" borderId="0"/>
  </cellStyleXfs>
  <cellXfs count="11">
    <xf numFmtId="0" fontId="0" fillId="0" borderId="0" xfId="0"/>
    <xf numFmtId="164" fontId="0" fillId="0" borderId="1" xfId="0" applyNumberFormat="1" applyBorder="1"/>
    <xf numFmtId="164" fontId="0" fillId="2" borderId="1" xfId="0" applyNumberFormat="1" applyFill="1" applyBorder="1"/>
    <xf numFmtId="164" fontId="0" fillId="0" borderId="1" xfId="0" quotePrefix="1" applyNumberFormat="1" applyBorder="1"/>
    <xf numFmtId="164" fontId="0" fillId="3" borderId="1" xfId="0" applyNumberFormat="1" applyFill="1" applyBorder="1"/>
    <xf numFmtId="164" fontId="0" fillId="5" borderId="1" xfId="0" applyNumberFormat="1" applyFill="1" applyBorder="1"/>
    <xf numFmtId="164" fontId="0" fillId="5" borderId="1" xfId="0" quotePrefix="1" applyNumberFormat="1" applyFill="1" applyBorder="1"/>
    <xf numFmtId="2" fontId="0" fillId="0" borderId="1" xfId="0" applyNumberFormat="1" applyBorder="1"/>
    <xf numFmtId="2" fontId="0" fillId="2" borderId="1" xfId="0" applyNumberFormat="1" applyFill="1" applyBorder="1"/>
    <xf numFmtId="2" fontId="0" fillId="5" borderId="1" xfId="0" applyNumberFormat="1" applyFill="1" applyBorder="1"/>
    <xf numFmtId="2" fontId="0" fillId="4" borderId="1" xfId="0" applyNumberFormat="1" applyFill="1" applyBorder="1"/>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B4DD7-9FF0-465B-9078-2915799A3801}">
  <dimension ref="A1:A3"/>
  <sheetViews>
    <sheetView tabSelected="1" workbookViewId="0">
      <selection activeCell="A3" sqref="A3"/>
    </sheetView>
  </sheetViews>
  <sheetFormatPr defaultColWidth="8.85546875" defaultRowHeight="15" x14ac:dyDescent="0.25"/>
  <sheetData>
    <row r="1" spans="1:1" x14ac:dyDescent="0.25">
      <c r="A1" t="s">
        <v>131</v>
      </c>
    </row>
    <row r="2" spans="1:1" x14ac:dyDescent="0.25">
      <c r="A2" t="s">
        <v>118</v>
      </c>
    </row>
    <row r="3" spans="1:1" x14ac:dyDescent="0.25">
      <c r="A3" t="s">
        <v>132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E9A753-780A-4D26-A24A-EA0E7F2F62CA}">
  <dimension ref="A1:FY206"/>
  <sheetViews>
    <sheetView topLeftCell="A190" zoomScale="87" workbookViewId="0">
      <selection activeCell="I20" sqref="I20"/>
    </sheetView>
  </sheetViews>
  <sheetFormatPr defaultColWidth="9" defaultRowHeight="15" x14ac:dyDescent="0.25"/>
  <cols>
    <col min="1" max="16384" width="9" style="1"/>
  </cols>
  <sheetData>
    <row r="1" spans="1:5" x14ac:dyDescent="0.25">
      <c r="A1" s="1" t="s">
        <v>110</v>
      </c>
    </row>
    <row r="3" spans="1:5" x14ac:dyDescent="0.25">
      <c r="B3" s="2" t="s">
        <v>4</v>
      </c>
      <c r="C3" s="2" t="s">
        <v>0</v>
      </c>
      <c r="D3" s="2" t="s">
        <v>1</v>
      </c>
      <c r="E3" s="2" t="s">
        <v>2</v>
      </c>
    </row>
    <row r="4" spans="1:5" x14ac:dyDescent="0.25">
      <c r="B4" s="5"/>
      <c r="C4" s="5"/>
      <c r="D4" s="5"/>
      <c r="E4" s="5"/>
    </row>
    <row r="5" spans="1:5" x14ac:dyDescent="0.25">
      <c r="A5" s="1" t="s">
        <v>107</v>
      </c>
      <c r="B5" s="1">
        <v>138</v>
      </c>
      <c r="C5" s="1">
        <v>493</v>
      </c>
      <c r="D5" s="1">
        <v>3320</v>
      </c>
      <c r="E5" s="1">
        <v>2120</v>
      </c>
    </row>
    <row r="6" spans="1:5" x14ac:dyDescent="0.25">
      <c r="B6" s="1">
        <v>151</v>
      </c>
      <c r="C6" s="1">
        <v>493</v>
      </c>
      <c r="D6" s="1">
        <v>3309</v>
      </c>
      <c r="E6" s="1">
        <v>2045</v>
      </c>
    </row>
    <row r="7" spans="1:5" x14ac:dyDescent="0.25">
      <c r="B7" s="1">
        <v>65</v>
      </c>
      <c r="C7" s="1">
        <v>467</v>
      </c>
      <c r="D7" s="1">
        <v>3287</v>
      </c>
      <c r="E7" s="1">
        <v>2201</v>
      </c>
    </row>
    <row r="8" spans="1:5" x14ac:dyDescent="0.25">
      <c r="A8" s="1" t="s">
        <v>57</v>
      </c>
      <c r="B8" s="1">
        <f>AVERAGE(B5:B7)</f>
        <v>118</v>
      </c>
      <c r="C8" s="1">
        <f>AVERAGE(C5:C7)</f>
        <v>484.33333333333331</v>
      </c>
      <c r="D8" s="1">
        <f>AVERAGE(D5:D7)</f>
        <v>3305.3333333333335</v>
      </c>
      <c r="E8" s="1">
        <f>AVERAGE(E5:E7)</f>
        <v>2122</v>
      </c>
    </row>
    <row r="9" spans="1:5" x14ac:dyDescent="0.25">
      <c r="A9" s="1" t="s">
        <v>58</v>
      </c>
      <c r="B9" s="1">
        <f>_xlfn.STDEV.S(B5:B7)</f>
        <v>46.357307945997036</v>
      </c>
      <c r="C9" s="1">
        <f>_xlfn.STDEV.S(C5:C7)</f>
        <v>15.01110699893027</v>
      </c>
      <c r="D9" s="1">
        <f>_xlfn.STDEV.S(D5:D7)</f>
        <v>16.802777548171413</v>
      </c>
      <c r="E9" s="1">
        <f>_xlfn.STDEV.S(E5:E7)</f>
        <v>78.019228399158109</v>
      </c>
    </row>
    <row r="11" spans="1:5" x14ac:dyDescent="0.25">
      <c r="A11" s="3" t="s">
        <v>108</v>
      </c>
      <c r="B11" s="1">
        <v>127</v>
      </c>
      <c r="C11" s="1">
        <v>723</v>
      </c>
      <c r="D11" s="1">
        <v>14829</v>
      </c>
      <c r="E11" s="1">
        <v>1760</v>
      </c>
    </row>
    <row r="12" spans="1:5" x14ac:dyDescent="0.25">
      <c r="B12" s="1">
        <v>180</v>
      </c>
      <c r="C12" s="1">
        <v>711</v>
      </c>
      <c r="D12" s="1">
        <v>14530</v>
      </c>
      <c r="E12" s="1">
        <v>1476</v>
      </c>
    </row>
    <row r="13" spans="1:5" x14ac:dyDescent="0.25">
      <c r="B13" s="1">
        <v>76</v>
      </c>
      <c r="C13" s="1">
        <v>952</v>
      </c>
      <c r="D13" s="1">
        <v>14804</v>
      </c>
      <c r="E13" s="1">
        <v>1668</v>
      </c>
    </row>
    <row r="14" spans="1:5" x14ac:dyDescent="0.25">
      <c r="A14" s="1" t="s">
        <v>57</v>
      </c>
      <c r="B14" s="1">
        <f>AVERAGE(B11:B13)</f>
        <v>127.66666666666667</v>
      </c>
      <c r="C14" s="1">
        <f>AVERAGE(C11:C13)</f>
        <v>795.33333333333337</v>
      </c>
      <c r="D14" s="1">
        <f>AVERAGE(D11:D13)</f>
        <v>14721</v>
      </c>
      <c r="E14" s="1">
        <f>AVERAGE(E11:E13)</f>
        <v>1634.6666666666667</v>
      </c>
    </row>
    <row r="15" spans="1:5" x14ac:dyDescent="0.25">
      <c r="A15" s="1" t="s">
        <v>58</v>
      </c>
      <c r="B15" s="1">
        <f>_xlfn.STDEV.S(B11:B13)</f>
        <v>52.003205029433829</v>
      </c>
      <c r="C15" s="1">
        <f>_xlfn.STDEV.S(C11:C13)</f>
        <v>135.80991618189509</v>
      </c>
      <c r="D15" s="1">
        <f>_xlfn.STDEV.S(D11:D13)</f>
        <v>165.88248852727043</v>
      </c>
      <c r="E15" s="1">
        <f>_xlfn.STDEV.S(E11:E13)</f>
        <v>144.90456629566003</v>
      </c>
    </row>
    <row r="17" spans="1:181" x14ac:dyDescent="0.25">
      <c r="A17" s="3" t="s">
        <v>55</v>
      </c>
      <c r="B17" s="1">
        <v>69</v>
      </c>
      <c r="C17" s="1">
        <v>768</v>
      </c>
      <c r="D17" s="1">
        <v>3322</v>
      </c>
      <c r="E17" s="1">
        <v>12442</v>
      </c>
    </row>
    <row r="18" spans="1:181" x14ac:dyDescent="0.25">
      <c r="B18" s="1">
        <v>67.900000000000006</v>
      </c>
      <c r="C18" s="1">
        <v>566</v>
      </c>
      <c r="D18" s="1">
        <v>3456</v>
      </c>
      <c r="E18" s="1">
        <v>11824</v>
      </c>
    </row>
    <row r="19" spans="1:181" x14ac:dyDescent="0.25">
      <c r="B19" s="1">
        <v>108.9</v>
      </c>
      <c r="C19" s="1">
        <v>467</v>
      </c>
      <c r="D19" s="1">
        <v>3332</v>
      </c>
      <c r="E19" s="1">
        <v>13292</v>
      </c>
    </row>
    <row r="20" spans="1:181" x14ac:dyDescent="0.25">
      <c r="A20" s="1" t="s">
        <v>57</v>
      </c>
      <c r="B20" s="1">
        <f>AVERAGE(B17:B19)</f>
        <v>81.933333333333337</v>
      </c>
      <c r="C20" s="1">
        <f>AVERAGE(C17:C19)</f>
        <v>600.33333333333337</v>
      </c>
      <c r="D20" s="1">
        <f>AVERAGE(D17:D19)</f>
        <v>3370</v>
      </c>
      <c r="E20" s="1">
        <f>AVERAGE(E17:E19)</f>
        <v>12519.333333333334</v>
      </c>
    </row>
    <row r="21" spans="1:181" x14ac:dyDescent="0.25">
      <c r="A21" s="1" t="s">
        <v>58</v>
      </c>
      <c r="B21" s="1">
        <f>_xlfn.STDEV.S(B17:B19)</f>
        <v>23.360293947922251</v>
      </c>
      <c r="C21" s="1">
        <f>_xlfn.STDEV.S(C17:C19)</f>
        <v>153.40903928169737</v>
      </c>
      <c r="D21" s="1">
        <f>_xlfn.STDEV.S(D17:D19)</f>
        <v>74.645830426086093</v>
      </c>
      <c r="E21" s="1">
        <f>_xlfn.STDEV.S(E17:E19)</f>
        <v>737.04907118409244</v>
      </c>
    </row>
    <row r="23" spans="1:181" x14ac:dyDescent="0.25">
      <c r="A23" s="2"/>
      <c r="AW23" s="2"/>
      <c r="CP23" s="2"/>
      <c r="EI23" s="2"/>
    </row>
    <row r="24" spans="1:181" x14ac:dyDescent="0.25">
      <c r="A24" s="2"/>
      <c r="AW24" s="2" t="s">
        <v>29</v>
      </c>
      <c r="AX24" s="1" t="s">
        <v>0</v>
      </c>
      <c r="BL24" s="1" t="s">
        <v>29</v>
      </c>
      <c r="BM24" s="1" t="s">
        <v>0</v>
      </c>
      <c r="CA24" s="1" t="s">
        <v>29</v>
      </c>
      <c r="CB24" s="1" t="s">
        <v>0</v>
      </c>
      <c r="CP24" s="2" t="s">
        <v>29</v>
      </c>
      <c r="CQ24" s="1" t="s">
        <v>1</v>
      </c>
      <c r="DE24" s="1" t="s">
        <v>29</v>
      </c>
      <c r="DF24" s="1" t="s">
        <v>1</v>
      </c>
      <c r="DT24" s="1" t="s">
        <v>29</v>
      </c>
      <c r="DU24" s="1" t="s">
        <v>1</v>
      </c>
      <c r="EI24" s="2" t="s">
        <v>29</v>
      </c>
      <c r="EJ24" s="1" t="s">
        <v>2</v>
      </c>
      <c r="EX24" s="1" t="s">
        <v>29</v>
      </c>
      <c r="EY24" s="1" t="s">
        <v>2</v>
      </c>
      <c r="FM24" s="1" t="s">
        <v>29</v>
      </c>
      <c r="FN24" s="1" t="s">
        <v>2</v>
      </c>
    </row>
    <row r="25" spans="1:181" x14ac:dyDescent="0.25">
      <c r="A25" s="2" t="s">
        <v>29</v>
      </c>
      <c r="B25" s="1" t="s">
        <v>4</v>
      </c>
      <c r="S25" s="1" t="s">
        <v>29</v>
      </c>
      <c r="T25" s="1" t="s">
        <v>4</v>
      </c>
      <c r="AH25" s="1" t="s">
        <v>29</v>
      </c>
      <c r="AI25" s="1" t="s">
        <v>4</v>
      </c>
      <c r="AW25" s="2" t="s">
        <v>47</v>
      </c>
      <c r="AX25" s="1" t="s">
        <v>40</v>
      </c>
      <c r="AZ25" s="1" t="s">
        <v>53</v>
      </c>
      <c r="BA25" s="1">
        <f>AVERAGE(AZ58, BC58, BF58, BI58)</f>
        <v>493.07349710861968</v>
      </c>
      <c r="BL25" s="1" t="s">
        <v>47</v>
      </c>
      <c r="BM25" s="1" t="s">
        <v>48</v>
      </c>
      <c r="BO25" s="1" t="s">
        <v>54</v>
      </c>
      <c r="BP25" s="1">
        <f>AVERAGE(BO58, BR58, BU58, BX58)</f>
        <v>493.20167251278929</v>
      </c>
      <c r="CA25" s="1" t="s">
        <v>47</v>
      </c>
      <c r="CB25" s="1" t="s">
        <v>50</v>
      </c>
      <c r="CD25" s="1" t="s">
        <v>51</v>
      </c>
      <c r="CE25" s="1">
        <f>AVERAGE(CD58, CG58, CJ58, CM58)</f>
        <v>467.26564150513713</v>
      </c>
      <c r="CP25" s="2" t="s">
        <v>47</v>
      </c>
      <c r="CQ25" s="1" t="s">
        <v>40</v>
      </c>
      <c r="CS25" s="1" t="s">
        <v>53</v>
      </c>
      <c r="CT25" s="1">
        <f>AVERAGE(CS58, CV58, CY58, DB58)</f>
        <v>3320.3798545386912</v>
      </c>
      <c r="DE25" s="1" t="s">
        <v>47</v>
      </c>
      <c r="DF25" s="1" t="s">
        <v>48</v>
      </c>
      <c r="DH25" s="1" t="s">
        <v>54</v>
      </c>
      <c r="DI25" s="1">
        <f>AVERAGE(DH58, DK58, DN58, DQ58)</f>
        <v>3309.3647101211682</v>
      </c>
      <c r="DT25" s="1" t="s">
        <v>47</v>
      </c>
      <c r="DU25" s="1" t="s">
        <v>50</v>
      </c>
      <c r="DW25" s="1" t="s">
        <v>51</v>
      </c>
      <c r="DX25" s="1">
        <f>AVERAGE(DW58, DZ58, EC58, EF58)</f>
        <v>3287.3080296561302</v>
      </c>
      <c r="EI25" s="2" t="s">
        <v>47</v>
      </c>
      <c r="EJ25" s="1" t="s">
        <v>40</v>
      </c>
      <c r="EL25" s="1" t="s">
        <v>53</v>
      </c>
      <c r="EM25" s="1">
        <f>AVERAGE(EL58, EO58, ER58, EU58)</f>
        <v>2120.0656683796019</v>
      </c>
      <c r="EX25" s="1" t="s">
        <v>47</v>
      </c>
      <c r="EY25" s="1" t="s">
        <v>48</v>
      </c>
      <c r="FA25" s="1" t="s">
        <v>54</v>
      </c>
      <c r="FB25" s="1">
        <f>AVERAGE(FA58, FD58, FG58, FJ58)</f>
        <v>2044.643642436851</v>
      </c>
      <c r="FM25" s="1" t="s">
        <v>47</v>
      </c>
      <c r="FN25" s="1" t="s">
        <v>50</v>
      </c>
      <c r="FP25" s="1" t="s">
        <v>56</v>
      </c>
      <c r="FQ25" s="1">
        <f>AVERAGE(FP58, FS58, FV58, FY58)</f>
        <v>2201.150679557783</v>
      </c>
    </row>
    <row r="26" spans="1:181" x14ac:dyDescent="0.25">
      <c r="A26" s="2" t="s">
        <v>38</v>
      </c>
      <c r="B26" s="1" t="s">
        <v>40</v>
      </c>
      <c r="D26" s="1" t="s">
        <v>46</v>
      </c>
      <c r="E26" s="1">
        <f>AVERAGE(D54, G54, J54, M54, P54)</f>
        <v>138.07</v>
      </c>
      <c r="S26" s="1" t="s">
        <v>47</v>
      </c>
      <c r="T26" s="1" t="s">
        <v>48</v>
      </c>
      <c r="V26" s="1" t="s">
        <v>49</v>
      </c>
      <c r="W26" s="1">
        <f>AVERAGE(V59, Y59, AB59, AE59)</f>
        <v>150.59523233541961</v>
      </c>
      <c r="AH26" s="1" t="s">
        <v>47</v>
      </c>
      <c r="AI26" s="1" t="s">
        <v>50</v>
      </c>
      <c r="AK26" s="1" t="s">
        <v>51</v>
      </c>
      <c r="AL26" s="1">
        <f>AVERAGE(AK59, AN59, AQ59, AT59)</f>
        <v>64.564874871942976</v>
      </c>
      <c r="AW26" s="2" t="s">
        <v>31</v>
      </c>
      <c r="AX26" s="1" t="s">
        <v>39</v>
      </c>
      <c r="BL26" s="1" t="s">
        <v>31</v>
      </c>
      <c r="BM26" s="1" t="s">
        <v>39</v>
      </c>
      <c r="CA26" s="1" t="s">
        <v>31</v>
      </c>
      <c r="CB26" s="1" t="s">
        <v>39</v>
      </c>
      <c r="CP26" s="2" t="s">
        <v>31</v>
      </c>
      <c r="CQ26" s="1" t="s">
        <v>39</v>
      </c>
      <c r="DE26" s="1" t="s">
        <v>31</v>
      </c>
      <c r="DF26" s="1" t="s">
        <v>39</v>
      </c>
      <c r="DT26" s="1" t="s">
        <v>31</v>
      </c>
      <c r="DU26" s="1" t="s">
        <v>39</v>
      </c>
      <c r="EI26" s="2" t="s">
        <v>31</v>
      </c>
      <c r="EJ26" s="1" t="s">
        <v>39</v>
      </c>
      <c r="EX26" s="1" t="s">
        <v>31</v>
      </c>
      <c r="EY26" s="1" t="s">
        <v>39</v>
      </c>
      <c r="FM26" s="1" t="s">
        <v>31</v>
      </c>
      <c r="FN26" s="1" t="s">
        <v>39</v>
      </c>
    </row>
    <row r="27" spans="1:181" x14ac:dyDescent="0.25">
      <c r="A27" s="2" t="s">
        <v>31</v>
      </c>
      <c r="B27" s="1" t="s">
        <v>39</v>
      </c>
      <c r="S27" s="1" t="s">
        <v>31</v>
      </c>
      <c r="T27" s="1" t="s">
        <v>39</v>
      </c>
      <c r="AH27" s="1" t="s">
        <v>31</v>
      </c>
      <c r="AJ27" s="1" t="s">
        <v>3</v>
      </c>
      <c r="AW27" s="2" t="s">
        <v>41</v>
      </c>
      <c r="AX27" s="1">
        <v>1</v>
      </c>
      <c r="BA27" s="1">
        <v>2</v>
      </c>
      <c r="BD27" s="1">
        <v>3</v>
      </c>
      <c r="BG27" s="1">
        <v>4</v>
      </c>
      <c r="BL27" s="1" t="s">
        <v>41</v>
      </c>
      <c r="BM27" s="1">
        <v>1</v>
      </c>
      <c r="BP27" s="1">
        <v>2</v>
      </c>
      <c r="BS27" s="1">
        <v>3</v>
      </c>
      <c r="BV27" s="1">
        <v>4</v>
      </c>
      <c r="CA27" s="1" t="s">
        <v>41</v>
      </c>
      <c r="CB27" s="1">
        <v>1</v>
      </c>
      <c r="CE27" s="1">
        <v>2</v>
      </c>
      <c r="CH27" s="1">
        <v>3</v>
      </c>
      <c r="CK27" s="1">
        <v>4</v>
      </c>
      <c r="CP27" s="2" t="s">
        <v>41</v>
      </c>
      <c r="CQ27" s="1">
        <v>1</v>
      </c>
      <c r="CT27" s="1">
        <v>2</v>
      </c>
      <c r="CW27" s="1">
        <v>3</v>
      </c>
      <c r="CZ27" s="1">
        <v>4</v>
      </c>
      <c r="DE27" s="1" t="s">
        <v>41</v>
      </c>
      <c r="DF27" s="1">
        <v>1</v>
      </c>
      <c r="DI27" s="1">
        <v>2</v>
      </c>
      <c r="DL27" s="1">
        <v>3</v>
      </c>
      <c r="DO27" s="1">
        <v>4</v>
      </c>
      <c r="DT27" s="1" t="s">
        <v>41</v>
      </c>
      <c r="DU27" s="1">
        <v>1</v>
      </c>
      <c r="DX27" s="1">
        <v>2</v>
      </c>
      <c r="EA27" s="1">
        <v>3</v>
      </c>
      <c r="ED27" s="1">
        <v>4</v>
      </c>
      <c r="EI27" s="2" t="s">
        <v>41</v>
      </c>
      <c r="EJ27" s="1">
        <v>1</v>
      </c>
      <c r="EM27" s="1">
        <v>2</v>
      </c>
      <c r="EP27" s="1">
        <v>3</v>
      </c>
      <c r="ES27" s="1">
        <v>4</v>
      </c>
      <c r="EX27" s="1" t="s">
        <v>41</v>
      </c>
      <c r="EY27" s="1">
        <v>1</v>
      </c>
      <c r="FB27" s="1">
        <v>2</v>
      </c>
      <c r="FE27" s="1">
        <v>3</v>
      </c>
      <c r="FH27" s="1">
        <v>4</v>
      </c>
      <c r="FM27" s="1" t="s">
        <v>41</v>
      </c>
      <c r="FN27" s="1">
        <v>1</v>
      </c>
      <c r="FQ27" s="1">
        <v>2</v>
      </c>
      <c r="FT27" s="1">
        <v>3</v>
      </c>
      <c r="FW27" s="1">
        <v>4</v>
      </c>
    </row>
    <row r="28" spans="1:181" x14ac:dyDescent="0.25">
      <c r="A28" s="2" t="s">
        <v>41</v>
      </c>
      <c r="B28" s="1">
        <v>1</v>
      </c>
      <c r="E28" s="1">
        <v>2</v>
      </c>
      <c r="H28" s="1">
        <v>3</v>
      </c>
      <c r="K28" s="1">
        <v>4</v>
      </c>
      <c r="N28" s="1">
        <v>5</v>
      </c>
      <c r="S28" s="1" t="s">
        <v>41</v>
      </c>
      <c r="T28" s="1">
        <v>1</v>
      </c>
      <c r="W28" s="1">
        <v>2</v>
      </c>
      <c r="Z28" s="1">
        <v>3</v>
      </c>
      <c r="AC28" s="1">
        <v>4</v>
      </c>
      <c r="AH28" s="1" t="s">
        <v>41</v>
      </c>
      <c r="AI28" s="1">
        <v>1</v>
      </c>
      <c r="AL28" s="1">
        <v>2</v>
      </c>
      <c r="AO28" s="1">
        <v>3</v>
      </c>
      <c r="AR28" s="1">
        <v>4</v>
      </c>
      <c r="AW28" s="2"/>
      <c r="AX28" s="1" t="s">
        <v>43</v>
      </c>
      <c r="AZ28" s="1" t="s">
        <v>44</v>
      </c>
      <c r="BA28" s="1" t="s">
        <v>43</v>
      </c>
      <c r="BC28" s="1" t="s">
        <v>44</v>
      </c>
      <c r="BD28" s="1" t="s">
        <v>43</v>
      </c>
      <c r="BF28" s="1" t="s">
        <v>44</v>
      </c>
      <c r="BG28" s="1" t="s">
        <v>43</v>
      </c>
      <c r="BI28" s="1" t="s">
        <v>44</v>
      </c>
      <c r="BM28" s="1" t="s">
        <v>43</v>
      </c>
      <c r="BO28" s="1" t="s">
        <v>44</v>
      </c>
      <c r="BP28" s="1" t="s">
        <v>43</v>
      </c>
      <c r="BR28" s="1" t="s">
        <v>44</v>
      </c>
      <c r="BS28" s="1" t="s">
        <v>43</v>
      </c>
      <c r="BU28" s="1" t="s">
        <v>44</v>
      </c>
      <c r="BV28" s="1" t="s">
        <v>43</v>
      </c>
      <c r="BX28" s="1" t="s">
        <v>44</v>
      </c>
      <c r="CB28" s="1" t="s">
        <v>43</v>
      </c>
      <c r="CD28" s="1" t="s">
        <v>44</v>
      </c>
      <c r="CE28" s="1" t="s">
        <v>43</v>
      </c>
      <c r="CG28" s="1" t="s">
        <v>44</v>
      </c>
      <c r="CH28" s="1" t="s">
        <v>43</v>
      </c>
      <c r="CJ28" s="1" t="s">
        <v>44</v>
      </c>
      <c r="CK28" s="1" t="s">
        <v>43</v>
      </c>
      <c r="CM28" s="1" t="s">
        <v>44</v>
      </c>
      <c r="CP28" s="2"/>
      <c r="CQ28" s="1" t="s">
        <v>43</v>
      </c>
      <c r="CS28" s="1" t="s">
        <v>44</v>
      </c>
      <c r="CT28" s="1" t="s">
        <v>43</v>
      </c>
      <c r="CV28" s="1" t="s">
        <v>44</v>
      </c>
      <c r="CW28" s="1" t="s">
        <v>43</v>
      </c>
      <c r="CY28" s="1" t="s">
        <v>44</v>
      </c>
      <c r="CZ28" s="1" t="s">
        <v>43</v>
      </c>
      <c r="DB28" s="1" t="s">
        <v>44</v>
      </c>
      <c r="DF28" s="1" t="s">
        <v>43</v>
      </c>
      <c r="DH28" s="1" t="s">
        <v>44</v>
      </c>
      <c r="DI28" s="1" t="s">
        <v>43</v>
      </c>
      <c r="DK28" s="1" t="s">
        <v>44</v>
      </c>
      <c r="DL28" s="1" t="s">
        <v>43</v>
      </c>
      <c r="DN28" s="1" t="s">
        <v>44</v>
      </c>
      <c r="DO28" s="1" t="s">
        <v>43</v>
      </c>
      <c r="DQ28" s="1" t="s">
        <v>44</v>
      </c>
      <c r="DU28" s="1" t="s">
        <v>43</v>
      </c>
      <c r="DW28" s="1" t="s">
        <v>44</v>
      </c>
      <c r="DX28" s="1" t="s">
        <v>43</v>
      </c>
      <c r="DZ28" s="1" t="s">
        <v>44</v>
      </c>
      <c r="EA28" s="1" t="s">
        <v>43</v>
      </c>
      <c r="EC28" s="1" t="s">
        <v>44</v>
      </c>
      <c r="ED28" s="1" t="s">
        <v>43</v>
      </c>
      <c r="EF28" s="1" t="s">
        <v>44</v>
      </c>
      <c r="EI28" s="2"/>
      <c r="EJ28" s="1" t="s">
        <v>43</v>
      </c>
      <c r="EL28" s="1" t="s">
        <v>44</v>
      </c>
      <c r="EM28" s="1" t="s">
        <v>43</v>
      </c>
      <c r="EO28" s="1" t="s">
        <v>44</v>
      </c>
      <c r="EP28" s="1" t="s">
        <v>43</v>
      </c>
      <c r="ER28" s="1" t="s">
        <v>44</v>
      </c>
      <c r="ES28" s="1" t="s">
        <v>43</v>
      </c>
      <c r="EU28" s="1" t="s">
        <v>44</v>
      </c>
      <c r="EY28" s="1" t="s">
        <v>43</v>
      </c>
      <c r="FA28" s="1" t="s">
        <v>44</v>
      </c>
      <c r="FB28" s="1" t="s">
        <v>43</v>
      </c>
      <c r="FD28" s="1" t="s">
        <v>44</v>
      </c>
      <c r="FE28" s="1" t="s">
        <v>43</v>
      </c>
      <c r="FG28" s="1" t="s">
        <v>44</v>
      </c>
      <c r="FH28" s="1" t="s">
        <v>43</v>
      </c>
      <c r="FJ28" s="1" t="s">
        <v>44</v>
      </c>
      <c r="FN28" s="1" t="s">
        <v>43</v>
      </c>
      <c r="FP28" s="1" t="s">
        <v>44</v>
      </c>
      <c r="FQ28" s="1" t="s">
        <v>43</v>
      </c>
      <c r="FS28" s="1" t="s">
        <v>44</v>
      </c>
      <c r="FT28" s="1" t="s">
        <v>43</v>
      </c>
      <c r="FV28" s="1" t="s">
        <v>44</v>
      </c>
      <c r="FW28" s="1" t="s">
        <v>43</v>
      </c>
      <c r="FY28" s="1" t="s">
        <v>44</v>
      </c>
    </row>
    <row r="29" spans="1:181" x14ac:dyDescent="0.25">
      <c r="A29" s="2"/>
      <c r="B29" s="1" t="s">
        <v>43</v>
      </c>
      <c r="D29" s="1" t="s">
        <v>44</v>
      </c>
      <c r="E29" s="1" t="s">
        <v>43</v>
      </c>
      <c r="G29" s="1" t="s">
        <v>44</v>
      </c>
      <c r="H29" s="1" t="s">
        <v>43</v>
      </c>
      <c r="J29" s="1" t="s">
        <v>44</v>
      </c>
      <c r="K29" s="1" t="s">
        <v>43</v>
      </c>
      <c r="M29" s="1" t="s">
        <v>44</v>
      </c>
      <c r="N29" s="1" t="s">
        <v>43</v>
      </c>
      <c r="P29" s="1" t="s">
        <v>44</v>
      </c>
      <c r="T29" s="1" t="s">
        <v>43</v>
      </c>
      <c r="V29" s="1" t="s">
        <v>44</v>
      </c>
      <c r="W29" s="1" t="s">
        <v>43</v>
      </c>
      <c r="Y29" s="1" t="s">
        <v>44</v>
      </c>
      <c r="Z29" s="1" t="s">
        <v>43</v>
      </c>
      <c r="AB29" s="1" t="s">
        <v>44</v>
      </c>
      <c r="AC29" s="1" t="s">
        <v>43</v>
      </c>
      <c r="AE29" s="1" t="s">
        <v>44</v>
      </c>
      <c r="AI29" s="1" t="s">
        <v>43</v>
      </c>
      <c r="AK29" s="1" t="s">
        <v>44</v>
      </c>
      <c r="AL29" s="1" t="s">
        <v>43</v>
      </c>
      <c r="AN29" s="1" t="s">
        <v>44</v>
      </c>
      <c r="AO29" s="1" t="s">
        <v>43</v>
      </c>
      <c r="AQ29" s="1" t="s">
        <v>44</v>
      </c>
      <c r="AR29" s="1" t="s">
        <v>43</v>
      </c>
      <c r="AT29" s="1" t="s">
        <v>44</v>
      </c>
      <c r="AW29" s="2"/>
      <c r="AX29" s="1">
        <v>1</v>
      </c>
      <c r="AY29" s="1">
        <v>1370.41570384343</v>
      </c>
      <c r="AZ29" s="1">
        <f>AVERAGE(AY29:AY31)</f>
        <v>1455.7851430667433</v>
      </c>
      <c r="BA29" s="1">
        <v>1</v>
      </c>
      <c r="BB29" s="1">
        <v>1450.73556525958</v>
      </c>
      <c r="BC29" s="1">
        <f>AVERAGE(BB29:BB31)</f>
        <v>1527.1868779785766</v>
      </c>
      <c r="BD29" s="1">
        <v>1</v>
      </c>
      <c r="BE29" s="1">
        <v>1427.8552927927899</v>
      </c>
      <c r="BF29" s="1">
        <f>AVERAGE(BE29:BE31)</f>
        <v>1501.0646488617433</v>
      </c>
      <c r="BG29" s="1">
        <v>1</v>
      </c>
      <c r="BH29" s="1">
        <v>1235.78762886598</v>
      </c>
      <c r="BI29" s="1">
        <f>AVERAGE(BH29:BH31)</f>
        <v>1296.5872060532636</v>
      </c>
      <c r="BM29" s="1">
        <v>1</v>
      </c>
      <c r="BN29" s="1">
        <v>1221.2885729331199</v>
      </c>
      <c r="BO29" s="1">
        <f>AVERAGE(BN29:BN31)</f>
        <v>1255.9004296759765</v>
      </c>
      <c r="BP29" s="1">
        <v>1</v>
      </c>
      <c r="BQ29" s="1">
        <v>1224.67245873154</v>
      </c>
      <c r="BR29" s="1">
        <f>AVERAGE(BQ29:BQ31)</f>
        <v>1265.6203013731399</v>
      </c>
      <c r="BS29" s="1">
        <v>1</v>
      </c>
      <c r="BT29" s="1">
        <v>1246.0525147929</v>
      </c>
      <c r="BU29" s="1">
        <f>AVERAGE(BT29:BT31)</f>
        <v>1311.8043784308531</v>
      </c>
      <c r="BV29" s="1">
        <v>1</v>
      </c>
      <c r="BW29" s="1">
        <v>1183.66201322557</v>
      </c>
      <c r="BX29" s="1">
        <f>AVERAGE(BW29:BW31)</f>
        <v>1253.8652576132365</v>
      </c>
      <c r="CB29" s="1">
        <v>1</v>
      </c>
      <c r="CC29" s="1">
        <v>1236.93720482771</v>
      </c>
      <c r="CD29" s="1">
        <f>AVERAGE(CC29:CC31)</f>
        <v>1331.078373329</v>
      </c>
      <c r="CE29" s="1">
        <v>1</v>
      </c>
      <c r="CF29" s="1">
        <v>1088.9373650108</v>
      </c>
      <c r="CG29" s="1">
        <f>AVERAGE(CF29:CF31)</f>
        <v>1158.5828301018835</v>
      </c>
      <c r="CH29" s="1">
        <v>1</v>
      </c>
      <c r="CI29" s="1">
        <v>1088.8286334056399</v>
      </c>
      <c r="CJ29" s="1">
        <f>AVERAGE(CI29:CI31)</f>
        <v>1135.7029006689902</v>
      </c>
      <c r="CK29" s="1">
        <v>1</v>
      </c>
      <c r="CL29" s="1">
        <v>1100.1758336942401</v>
      </c>
      <c r="CM29" s="1">
        <f>AVERAGE(CL29:CL31)</f>
        <v>1176.2536715863366</v>
      </c>
      <c r="CP29" s="2"/>
      <c r="CQ29" s="1">
        <v>1</v>
      </c>
      <c r="CR29" s="1">
        <v>1032.72869429242</v>
      </c>
      <c r="CS29" s="1">
        <f>AVERAGE(CR29:CR31)</f>
        <v>1073.6336490018332</v>
      </c>
      <c r="CT29" s="1">
        <v>1</v>
      </c>
      <c r="CU29" s="1">
        <v>1125.5749430523899</v>
      </c>
      <c r="CV29" s="1">
        <f>AVERAGE(CU29:CU31)</f>
        <v>1190.1710790722066</v>
      </c>
      <c r="CW29" s="1">
        <v>1</v>
      </c>
      <c r="CX29" s="1">
        <v>1769.3884297520699</v>
      </c>
      <c r="CY29" s="1">
        <f>AVERAGE(CX29:CX31)</f>
        <v>1840.9721721885564</v>
      </c>
      <c r="CZ29" s="1">
        <v>1</v>
      </c>
      <c r="DA29" s="1">
        <v>1799.93769278223</v>
      </c>
      <c r="DB29" s="1">
        <f>AVERAGE(DA29:DA31)</f>
        <v>1913.6862830371331</v>
      </c>
      <c r="DF29" s="1">
        <v>1</v>
      </c>
      <c r="DG29" s="1">
        <v>1054.26968838527</v>
      </c>
      <c r="DH29" s="1">
        <f>AVERAGE(DG29:DG31)</f>
        <v>1119.9272084816432</v>
      </c>
      <c r="DI29" s="1">
        <v>1</v>
      </c>
      <c r="DJ29" s="1">
        <v>1114.6043165467599</v>
      </c>
      <c r="DK29" s="1">
        <f>AVERAGE(DJ29:DJ31)</f>
        <v>1155.6751505478333</v>
      </c>
      <c r="DL29" s="1">
        <v>1</v>
      </c>
      <c r="DM29" s="1">
        <v>1105.0191815856799</v>
      </c>
      <c r="DN29" s="1">
        <f>AVERAGE(DM29:DM31)</f>
        <v>1146.70482588251</v>
      </c>
      <c r="DO29" s="1">
        <v>1</v>
      </c>
      <c r="DP29" s="1">
        <v>1046.84340514976</v>
      </c>
      <c r="DQ29" s="1">
        <f>AVERAGE(DP29:DP31)</f>
        <v>1102.9612933895667</v>
      </c>
      <c r="DU29" s="1">
        <v>1</v>
      </c>
      <c r="DV29" s="1">
        <v>1224.79987004548</v>
      </c>
      <c r="DW29" s="1">
        <f>AVERAGE(DV29:DV31)</f>
        <v>1294.1641767456265</v>
      </c>
      <c r="DX29" s="1">
        <v>1</v>
      </c>
      <c r="DY29" s="1">
        <v>1219.95559302979</v>
      </c>
      <c r="DZ29" s="1">
        <f>AVERAGE(DY29:DY31)</f>
        <v>1276.2913162952134</v>
      </c>
      <c r="EA29" s="1">
        <v>1</v>
      </c>
      <c r="EB29" s="1">
        <v>1231.17574340127</v>
      </c>
      <c r="EC29" s="1">
        <f>AVERAGE(EB29:EB31)</f>
        <v>1296.64243877787</v>
      </c>
      <c r="ED29" s="1">
        <v>1</v>
      </c>
      <c r="EE29" s="1">
        <v>1205.9202416918399</v>
      </c>
      <c r="EF29" s="1">
        <f>AVERAGE(EE29:EE31)</f>
        <v>1304.4856047846999</v>
      </c>
      <c r="EI29" s="2"/>
      <c r="EJ29" s="1">
        <v>1</v>
      </c>
      <c r="EK29" s="1">
        <v>1161.63432122371</v>
      </c>
      <c r="EL29" s="1">
        <f>AVERAGE(EK29:EK31)</f>
        <v>1225.4221624572601</v>
      </c>
      <c r="EM29" s="1">
        <v>1</v>
      </c>
      <c r="EN29" s="1">
        <v>1232.90201647259</v>
      </c>
      <c r="EO29" s="1">
        <f>AVERAGE(EN29:EN31)</f>
        <v>1249.8786868170835</v>
      </c>
      <c r="EP29" s="1">
        <v>1</v>
      </c>
      <c r="EQ29" s="1">
        <v>1153.97682838523</v>
      </c>
      <c r="ER29" s="1">
        <f>AVERAGE(EQ29:EQ31)</f>
        <v>1213.3963591813533</v>
      </c>
      <c r="ES29" s="1">
        <v>1</v>
      </c>
      <c r="ET29" s="1">
        <v>1106.6686548745399</v>
      </c>
      <c r="EU29" s="1">
        <f>AVERAGE(ET29:ET31)</f>
        <v>1141.1601180258967</v>
      </c>
      <c r="EY29" s="1">
        <v>1</v>
      </c>
      <c r="EZ29" s="1">
        <v>1082.94165316045</v>
      </c>
      <c r="FA29" s="1">
        <f>AVERAGE(EZ29:EZ31)</f>
        <v>1137.30654820732</v>
      </c>
      <c r="FB29" s="1">
        <v>1</v>
      </c>
      <c r="FC29" s="1">
        <v>1052.12215220553</v>
      </c>
      <c r="FD29" s="1">
        <f>AVERAGE(FC29:FC31)</f>
        <v>1114.6116523927333</v>
      </c>
      <c r="FE29" s="1">
        <v>1</v>
      </c>
      <c r="FF29" s="1">
        <v>1063.57809983897</v>
      </c>
      <c r="FG29" s="1">
        <f>AVERAGE(FF29:FF31)</f>
        <v>1122.2235474429499</v>
      </c>
      <c r="FH29" s="1">
        <v>1</v>
      </c>
      <c r="FI29" s="1">
        <v>1172.0178094390001</v>
      </c>
      <c r="FJ29" s="1">
        <f>AVERAGE(FI29:FI31)</f>
        <v>1213.2436822095933</v>
      </c>
      <c r="FN29" s="1">
        <v>1</v>
      </c>
      <c r="FO29" s="1">
        <v>1308.0018532246099</v>
      </c>
      <c r="FP29" s="1">
        <f>AVERAGE(FO29:FO31)</f>
        <v>1357.1678009004233</v>
      </c>
      <c r="FQ29" s="1">
        <v>1</v>
      </c>
      <c r="FR29" s="1">
        <v>1420.05736207526</v>
      </c>
      <c r="FS29" s="1">
        <f>AVERAGE(FR29:FR31)</f>
        <v>1449.8274124520767</v>
      </c>
      <c r="FT29" s="1">
        <v>1</v>
      </c>
      <c r="FU29" s="1">
        <v>1387.74665891923</v>
      </c>
      <c r="FV29" s="1">
        <f>AVERAGE(FU29:FU31)</f>
        <v>1447.9599689153902</v>
      </c>
      <c r="FW29" s="1">
        <v>1</v>
      </c>
      <c r="FX29" s="1">
        <v>1431.9292307692299</v>
      </c>
      <c r="FY29" s="1">
        <f>AVERAGE(FX29:FX31)</f>
        <v>1412.603766167643</v>
      </c>
    </row>
    <row r="30" spans="1:181" x14ac:dyDescent="0.25">
      <c r="A30" s="2"/>
      <c r="B30" s="1">
        <v>1</v>
      </c>
      <c r="C30" s="1">
        <v>847</v>
      </c>
      <c r="D30" s="1">
        <f>AVERAGE(C30,C31,C32)</f>
        <v>837.33333333333337</v>
      </c>
      <c r="E30" s="1">
        <v>1</v>
      </c>
      <c r="F30" s="1">
        <v>863</v>
      </c>
      <c r="G30" s="1">
        <f>AVERAGE(F30:F32)</f>
        <v>852</v>
      </c>
      <c r="H30" s="1">
        <v>1</v>
      </c>
      <c r="I30" s="1">
        <v>875</v>
      </c>
      <c r="J30" s="1">
        <f>AVERAGE(I30:I32)</f>
        <v>867.33333333333337</v>
      </c>
      <c r="K30" s="1">
        <v>1</v>
      </c>
      <c r="L30" s="1">
        <v>813</v>
      </c>
      <c r="M30" s="1">
        <f>AVERAGE(L30:L32)</f>
        <v>835.66666666666663</v>
      </c>
      <c r="N30" s="1">
        <v>1</v>
      </c>
      <c r="O30" s="1">
        <v>845</v>
      </c>
      <c r="P30" s="1">
        <f>AVERAGE(O30:O32)</f>
        <v>835.66666666666663</v>
      </c>
      <c r="T30" s="1">
        <v>1</v>
      </c>
      <c r="U30" s="1">
        <v>989.81287878787896</v>
      </c>
      <c r="V30" s="1">
        <f>AVERAGE(U30:U32)</f>
        <v>1011.672128000013</v>
      </c>
      <c r="W30" s="1">
        <v>1</v>
      </c>
      <c r="X30" s="1">
        <v>1030.2574626865701</v>
      </c>
      <c r="Y30" s="1">
        <f>AVERAGE(X30:X32)</f>
        <v>1023.7894860665414</v>
      </c>
      <c r="Z30" s="1">
        <v>1</v>
      </c>
      <c r="AA30" s="1">
        <v>1026.0623853211</v>
      </c>
      <c r="AB30" s="1">
        <f>AVERAGE(AA30:AA32)</f>
        <v>1031.7201152456901</v>
      </c>
      <c r="AC30" s="1">
        <v>1</v>
      </c>
      <c r="AD30" s="1">
        <v>1027.8329336530801</v>
      </c>
      <c r="AE30" s="1">
        <f>AVERAGE(AD30:AD32)</f>
        <v>1033.1668451871999</v>
      </c>
      <c r="AI30" s="1">
        <v>1</v>
      </c>
      <c r="AJ30" s="1">
        <v>1148.86868686869</v>
      </c>
      <c r="AK30" s="1">
        <f>AVERAGE(AJ30:AJ32)</f>
        <v>1188.8711281169467</v>
      </c>
      <c r="AL30" s="1">
        <v>1</v>
      </c>
      <c r="AM30" s="1">
        <v>1106.84003656307</v>
      </c>
      <c r="AN30" s="1">
        <f>AVERAGE(AM30:AM32)</f>
        <v>1177.0026114510833</v>
      </c>
      <c r="AO30" s="1">
        <v>1</v>
      </c>
      <c r="AP30" s="1">
        <v>1238.1106639838999</v>
      </c>
      <c r="AQ30" s="1">
        <f>AVERAGE(AP30:AP32)</f>
        <v>1206.2000628047033</v>
      </c>
      <c r="AR30" s="1">
        <v>1</v>
      </c>
      <c r="AS30" s="1">
        <v>1213.73268921095</v>
      </c>
      <c r="AT30" s="1">
        <f>AVERAGE(AS30:AS32)</f>
        <v>1236.1147953865068</v>
      </c>
      <c r="AW30" s="2"/>
      <c r="AX30" s="1">
        <v>2</v>
      </c>
      <c r="AY30" s="1">
        <v>1477.78522700541</v>
      </c>
      <c r="BA30" s="1">
        <v>2</v>
      </c>
      <c r="BB30" s="1">
        <v>1587.3396317829499</v>
      </c>
      <c r="BD30" s="1">
        <v>2</v>
      </c>
      <c r="BE30" s="1">
        <v>1540.7110481586401</v>
      </c>
      <c r="BG30" s="1">
        <v>2</v>
      </c>
      <c r="BH30" s="1">
        <v>1349.87610160705</v>
      </c>
      <c r="BM30" s="1">
        <v>2</v>
      </c>
      <c r="BN30" s="1">
        <v>1289.49657353716</v>
      </c>
      <c r="BP30" s="1">
        <v>2</v>
      </c>
      <c r="BQ30" s="1">
        <v>1299.54072790295</v>
      </c>
      <c r="BS30" s="1">
        <v>2</v>
      </c>
      <c r="BT30" s="1">
        <v>1350.51147298298</v>
      </c>
      <c r="BV30" s="1">
        <v>2</v>
      </c>
      <c r="BW30" s="1">
        <v>1293.14632352941</v>
      </c>
      <c r="CB30" s="1">
        <v>2</v>
      </c>
      <c r="CC30" s="1">
        <v>1375.2614686900399</v>
      </c>
      <c r="CE30" s="1">
        <v>2</v>
      </c>
      <c r="CF30" s="1">
        <v>1202.4563212154101</v>
      </c>
      <c r="CH30" s="1">
        <v>2</v>
      </c>
      <c r="CI30" s="1">
        <v>1170.0944625407201</v>
      </c>
      <c r="CK30" s="1">
        <v>2</v>
      </c>
      <c r="CL30" s="1">
        <v>1225.76126516464</v>
      </c>
      <c r="CP30" s="2"/>
      <c r="CQ30" s="1">
        <v>2</v>
      </c>
      <c r="CR30" s="1">
        <v>1118.9185272228799</v>
      </c>
      <c r="CT30" s="1">
        <v>2</v>
      </c>
      <c r="CU30" s="1">
        <v>1215.5510948905101</v>
      </c>
      <c r="CW30" s="1">
        <v>2</v>
      </c>
      <c r="CX30" s="1">
        <v>1911.50894805762</v>
      </c>
      <c r="CZ30" s="1">
        <v>2</v>
      </c>
      <c r="DA30" s="1">
        <v>2034.5154702970301</v>
      </c>
      <c r="DF30" s="1">
        <v>2</v>
      </c>
      <c r="DG30" s="1">
        <v>1171.22146892655</v>
      </c>
      <c r="DI30" s="1">
        <v>2</v>
      </c>
      <c r="DJ30" s="1">
        <v>1201.5417536534401</v>
      </c>
      <c r="DL30" s="1">
        <v>2</v>
      </c>
      <c r="DM30" s="1">
        <v>1165.7792041078301</v>
      </c>
      <c r="DO30" s="1">
        <v>2</v>
      </c>
      <c r="DP30" s="1">
        <v>1113.95670538543</v>
      </c>
      <c r="DU30" s="1">
        <v>2</v>
      </c>
      <c r="DV30" s="1">
        <v>1337.59155844156</v>
      </c>
      <c r="DX30" s="1">
        <v>2</v>
      </c>
      <c r="DY30" s="1">
        <v>1315.86092342342</v>
      </c>
      <c r="EA30" s="1">
        <v>2</v>
      </c>
      <c r="EB30" s="1">
        <v>1334.44080267559</v>
      </c>
      <c r="ED30" s="1">
        <v>2</v>
      </c>
      <c r="EE30" s="1">
        <v>1305.06272838002</v>
      </c>
      <c r="EI30" s="2"/>
      <c r="EJ30" s="1">
        <v>2</v>
      </c>
      <c r="EK30" s="1">
        <v>1245.5216662676601</v>
      </c>
      <c r="EM30" s="1">
        <v>2</v>
      </c>
      <c r="EN30" s="1">
        <v>1253.4260894332101</v>
      </c>
      <c r="EP30" s="1">
        <v>2</v>
      </c>
      <c r="EQ30" s="1">
        <v>1223.1923216226</v>
      </c>
      <c r="ES30" s="1">
        <v>2</v>
      </c>
      <c r="ET30" s="1">
        <v>1157.7071267200699</v>
      </c>
      <c r="EY30" s="1">
        <v>2</v>
      </c>
      <c r="EZ30" s="1">
        <v>1173.8845070422501</v>
      </c>
      <c r="FB30" s="1">
        <v>2</v>
      </c>
      <c r="FC30" s="1">
        <v>1147.5273873000499</v>
      </c>
      <c r="FE30" s="1">
        <v>2</v>
      </c>
      <c r="FF30" s="1">
        <v>1168.7220139260801</v>
      </c>
      <c r="FH30" s="1">
        <v>2</v>
      </c>
      <c r="FI30" s="1">
        <v>1254.01154529307</v>
      </c>
      <c r="FN30" s="1">
        <v>2</v>
      </c>
      <c r="FO30" s="1">
        <v>1421.3334572490701</v>
      </c>
      <c r="FQ30" s="1">
        <v>2</v>
      </c>
      <c r="FR30" s="1">
        <v>1494.4328956965701</v>
      </c>
      <c r="FT30" s="1">
        <v>2</v>
      </c>
      <c r="FU30" s="1">
        <v>1469.1982507288601</v>
      </c>
      <c r="FW30" s="1">
        <v>2</v>
      </c>
      <c r="FX30" s="1">
        <v>1373.4555066079299</v>
      </c>
    </row>
    <row r="31" spans="1:181" x14ac:dyDescent="0.25">
      <c r="A31" s="2"/>
      <c r="B31" s="1">
        <v>2</v>
      </c>
      <c r="C31" s="1">
        <v>826</v>
      </c>
      <c r="E31" s="1">
        <v>2</v>
      </c>
      <c r="F31" s="1">
        <v>832</v>
      </c>
      <c r="H31" s="1">
        <v>2</v>
      </c>
      <c r="I31" s="1">
        <v>838</v>
      </c>
      <c r="K31" s="1">
        <v>2</v>
      </c>
      <c r="L31" s="1">
        <v>818</v>
      </c>
      <c r="N31" s="1">
        <v>2</v>
      </c>
      <c r="O31" s="1">
        <v>806</v>
      </c>
      <c r="T31" s="1">
        <v>2</v>
      </c>
      <c r="U31" s="1">
        <v>1032.25692883895</v>
      </c>
      <c r="W31" s="1">
        <v>2</v>
      </c>
      <c r="X31" s="1">
        <v>1056.8756281407</v>
      </c>
      <c r="Z31" s="1">
        <v>2</v>
      </c>
      <c r="AA31" s="1">
        <v>1068.23818181818</v>
      </c>
      <c r="AC31" s="1">
        <v>2</v>
      </c>
      <c r="AD31" s="1">
        <v>1059.1241935483899</v>
      </c>
      <c r="AI31" s="1">
        <v>2</v>
      </c>
      <c r="AJ31" s="1">
        <v>1221.17136414882</v>
      </c>
      <c r="AL31" s="1">
        <v>2</v>
      </c>
      <c r="AM31" s="1">
        <v>1213.41483516484</v>
      </c>
      <c r="AO31" s="1">
        <v>2</v>
      </c>
      <c r="AP31" s="1">
        <v>1213.8923230309099</v>
      </c>
      <c r="AR31" s="1">
        <v>2</v>
      </c>
      <c r="AS31" s="1">
        <v>1272.0489959839399</v>
      </c>
      <c r="AW31" s="2"/>
      <c r="AX31" s="1">
        <v>3</v>
      </c>
      <c r="AY31" s="1">
        <v>1519.15449835139</v>
      </c>
      <c r="BA31" s="1">
        <v>3</v>
      </c>
      <c r="BB31" s="1">
        <v>1543.4854368931999</v>
      </c>
      <c r="BD31" s="1">
        <v>3</v>
      </c>
      <c r="BE31" s="1">
        <v>1534.6276056337999</v>
      </c>
      <c r="BG31" s="1">
        <v>3</v>
      </c>
      <c r="BH31" s="1">
        <v>1304.09788768676</v>
      </c>
      <c r="BM31" s="1">
        <v>3</v>
      </c>
      <c r="BN31" s="1">
        <v>1256.9161425576499</v>
      </c>
      <c r="BP31" s="1">
        <v>3</v>
      </c>
      <c r="BQ31" s="1">
        <v>1272.6477174849299</v>
      </c>
      <c r="BS31" s="1">
        <v>3</v>
      </c>
      <c r="BT31" s="1">
        <v>1338.84914751668</v>
      </c>
      <c r="BV31" s="1">
        <v>3</v>
      </c>
      <c r="BW31" s="1">
        <v>1284.78743608473</v>
      </c>
      <c r="CB31" s="1">
        <v>3</v>
      </c>
      <c r="CC31" s="1">
        <v>1381.03644646925</v>
      </c>
      <c r="CE31" s="1">
        <v>3</v>
      </c>
      <c r="CF31" s="1">
        <v>1184.3548040794401</v>
      </c>
      <c r="CH31" s="1">
        <v>3</v>
      </c>
      <c r="CI31" s="1">
        <v>1148.1856060606101</v>
      </c>
      <c r="CK31" s="1">
        <v>3</v>
      </c>
      <c r="CL31" s="1">
        <v>1202.82391590013</v>
      </c>
      <c r="CP31" s="2"/>
      <c r="CQ31" s="1">
        <v>3</v>
      </c>
      <c r="CR31" s="1">
        <v>1069.2537254901999</v>
      </c>
      <c r="CT31" s="1">
        <v>3</v>
      </c>
      <c r="CU31" s="1">
        <v>1229.3871992737199</v>
      </c>
      <c r="CW31" s="1">
        <v>3</v>
      </c>
      <c r="CX31" s="1">
        <v>1842.0191387559801</v>
      </c>
      <c r="CZ31" s="1">
        <v>3</v>
      </c>
      <c r="DA31" s="1">
        <v>1906.6056860321401</v>
      </c>
      <c r="DF31" s="1">
        <v>3</v>
      </c>
      <c r="DG31" s="1">
        <v>1134.2904681331099</v>
      </c>
      <c r="DI31" s="1">
        <v>3</v>
      </c>
      <c r="DJ31" s="1">
        <v>1150.8793814433</v>
      </c>
      <c r="DL31" s="1">
        <v>3</v>
      </c>
      <c r="DM31" s="1">
        <v>1169.3160919540201</v>
      </c>
      <c r="DO31" s="1">
        <v>3</v>
      </c>
      <c r="DP31" s="1">
        <v>1148.08376963351</v>
      </c>
      <c r="DU31" s="1">
        <v>3</v>
      </c>
      <c r="DV31" s="1">
        <v>1320.1011017498399</v>
      </c>
      <c r="DX31" s="1">
        <v>3</v>
      </c>
      <c r="DY31" s="1">
        <v>1293.05743243243</v>
      </c>
      <c r="EA31" s="1">
        <v>3</v>
      </c>
      <c r="EB31" s="1">
        <v>1324.3107702567499</v>
      </c>
      <c r="ED31" s="1">
        <v>3</v>
      </c>
      <c r="EE31" s="1">
        <v>1402.47384428224</v>
      </c>
      <c r="EI31" s="2"/>
      <c r="EJ31" s="1">
        <v>3</v>
      </c>
      <c r="EK31" s="1">
        <v>1269.1104998804101</v>
      </c>
      <c r="EM31" s="1">
        <v>3</v>
      </c>
      <c r="EN31" s="1">
        <v>1263.30795454545</v>
      </c>
      <c r="EP31" s="1">
        <v>3</v>
      </c>
      <c r="EQ31" s="1">
        <v>1263.0199275362299</v>
      </c>
      <c r="ES31" s="1">
        <v>3</v>
      </c>
      <c r="ET31" s="1">
        <v>1159.1045724830799</v>
      </c>
      <c r="EY31" s="1">
        <v>3</v>
      </c>
      <c r="EZ31" s="1">
        <v>1155.09348441926</v>
      </c>
      <c r="FB31" s="1">
        <v>3</v>
      </c>
      <c r="FC31" s="1">
        <v>1144.1854176726199</v>
      </c>
      <c r="FE31" s="1">
        <v>3</v>
      </c>
      <c r="FF31" s="1">
        <v>1134.3705285638</v>
      </c>
      <c r="FH31" s="1">
        <v>3</v>
      </c>
      <c r="FI31" s="1">
        <v>1213.7016918967099</v>
      </c>
      <c r="FN31" s="1">
        <v>3</v>
      </c>
      <c r="FO31" s="1">
        <v>1342.16809222759</v>
      </c>
      <c r="FQ31" s="1">
        <v>3</v>
      </c>
      <c r="FR31" s="1">
        <v>1434.9919795844</v>
      </c>
      <c r="FT31" s="1">
        <v>3</v>
      </c>
      <c r="FU31" s="1">
        <v>1486.93499709808</v>
      </c>
      <c r="FW31" s="1">
        <v>3</v>
      </c>
      <c r="FX31" s="1">
        <v>1432.4265611257699</v>
      </c>
    </row>
    <row r="32" spans="1:181" x14ac:dyDescent="0.25">
      <c r="A32" s="2"/>
      <c r="B32" s="1">
        <v>3</v>
      </c>
      <c r="C32" s="1">
        <v>839</v>
      </c>
      <c r="E32" s="1">
        <v>3</v>
      </c>
      <c r="F32" s="1">
        <v>861</v>
      </c>
      <c r="H32" s="1">
        <v>3</v>
      </c>
      <c r="I32" s="1">
        <v>889</v>
      </c>
      <c r="K32" s="1">
        <v>3</v>
      </c>
      <c r="L32" s="1">
        <v>876</v>
      </c>
      <c r="N32" s="1">
        <v>3</v>
      </c>
      <c r="O32" s="1">
        <v>856</v>
      </c>
      <c r="T32" s="1">
        <v>3</v>
      </c>
      <c r="U32" s="1">
        <v>1012.94657637321</v>
      </c>
      <c r="W32" s="1">
        <v>3</v>
      </c>
      <c r="X32" s="1">
        <v>984.23536737235395</v>
      </c>
      <c r="Z32" s="1">
        <v>3</v>
      </c>
      <c r="AA32" s="1">
        <v>1000.85977859779</v>
      </c>
      <c r="AC32" s="1">
        <v>3</v>
      </c>
      <c r="AD32" s="1">
        <v>1012.54340836013</v>
      </c>
      <c r="AI32" s="1">
        <v>3</v>
      </c>
      <c r="AJ32" s="1">
        <v>1196.5733333333301</v>
      </c>
      <c r="AL32" s="1">
        <v>3</v>
      </c>
      <c r="AM32" s="1">
        <v>1210.7529626253399</v>
      </c>
      <c r="AO32" s="1">
        <v>3</v>
      </c>
      <c r="AP32" s="1">
        <v>1166.5972013993</v>
      </c>
      <c r="AR32" s="1">
        <v>3</v>
      </c>
      <c r="AS32" s="1">
        <v>1222.56270096463</v>
      </c>
      <c r="AW32" s="2"/>
      <c r="AX32" s="1" t="s">
        <v>34</v>
      </c>
      <c r="AZ32" s="1" t="s">
        <v>42</v>
      </c>
      <c r="BA32" s="1" t="s">
        <v>34</v>
      </c>
      <c r="BC32" s="1" t="s">
        <v>42</v>
      </c>
      <c r="BD32" s="1" t="s">
        <v>34</v>
      </c>
      <c r="BF32" s="1" t="s">
        <v>42</v>
      </c>
      <c r="BG32" s="1" t="s">
        <v>34</v>
      </c>
      <c r="BI32" s="1" t="s">
        <v>42</v>
      </c>
      <c r="BM32" s="1" t="s">
        <v>34</v>
      </c>
      <c r="BO32" s="1" t="s">
        <v>42</v>
      </c>
      <c r="BP32" s="1" t="s">
        <v>34</v>
      </c>
      <c r="BR32" s="1" t="s">
        <v>42</v>
      </c>
      <c r="BS32" s="1" t="s">
        <v>34</v>
      </c>
      <c r="BU32" s="1" t="s">
        <v>42</v>
      </c>
      <c r="BV32" s="1" t="s">
        <v>34</v>
      </c>
      <c r="BX32" s="1" t="s">
        <v>42</v>
      </c>
      <c r="CB32" s="1" t="s">
        <v>34</v>
      </c>
      <c r="CD32" s="1" t="s">
        <v>42</v>
      </c>
      <c r="CE32" s="1" t="s">
        <v>34</v>
      </c>
      <c r="CG32" s="1" t="s">
        <v>42</v>
      </c>
      <c r="CH32" s="1" t="s">
        <v>34</v>
      </c>
      <c r="CJ32" s="1" t="s">
        <v>42</v>
      </c>
      <c r="CK32" s="1" t="s">
        <v>34</v>
      </c>
      <c r="CM32" s="1" t="s">
        <v>42</v>
      </c>
      <c r="CP32" s="2"/>
      <c r="CQ32" s="1" t="s">
        <v>34</v>
      </c>
      <c r="CS32" s="1" t="s">
        <v>42</v>
      </c>
      <c r="CT32" s="1" t="s">
        <v>34</v>
      </c>
      <c r="CV32" s="1" t="s">
        <v>42</v>
      </c>
      <c r="CW32" s="1" t="s">
        <v>34</v>
      </c>
      <c r="CY32" s="1" t="s">
        <v>42</v>
      </c>
      <c r="CZ32" s="1" t="s">
        <v>34</v>
      </c>
      <c r="DB32" s="1" t="s">
        <v>42</v>
      </c>
      <c r="DF32" s="1" t="s">
        <v>34</v>
      </c>
      <c r="DH32" s="1" t="s">
        <v>42</v>
      </c>
      <c r="DI32" s="1" t="s">
        <v>34</v>
      </c>
      <c r="DK32" s="1" t="s">
        <v>42</v>
      </c>
      <c r="DL32" s="1" t="s">
        <v>34</v>
      </c>
      <c r="DN32" s="1" t="s">
        <v>42</v>
      </c>
      <c r="DO32" s="1" t="s">
        <v>34</v>
      </c>
      <c r="DQ32" s="1" t="s">
        <v>42</v>
      </c>
      <c r="DU32" s="1" t="s">
        <v>34</v>
      </c>
      <c r="DW32" s="1" t="s">
        <v>42</v>
      </c>
      <c r="DX32" s="1" t="s">
        <v>34</v>
      </c>
      <c r="DZ32" s="1" t="s">
        <v>42</v>
      </c>
      <c r="EA32" s="1" t="s">
        <v>34</v>
      </c>
      <c r="EC32" s="1" t="s">
        <v>42</v>
      </c>
      <c r="ED32" s="1" t="s">
        <v>34</v>
      </c>
      <c r="EF32" s="1" t="s">
        <v>42</v>
      </c>
      <c r="EI32" s="2"/>
      <c r="EJ32" s="1" t="s">
        <v>34</v>
      </c>
      <c r="EL32" s="1" t="s">
        <v>42</v>
      </c>
      <c r="EM32" s="1" t="s">
        <v>34</v>
      </c>
      <c r="EO32" s="1" t="s">
        <v>42</v>
      </c>
      <c r="EP32" s="1" t="s">
        <v>34</v>
      </c>
      <c r="ER32" s="1" t="s">
        <v>42</v>
      </c>
      <c r="ES32" s="1" t="s">
        <v>34</v>
      </c>
      <c r="EU32" s="1" t="s">
        <v>42</v>
      </c>
      <c r="EY32" s="1" t="s">
        <v>34</v>
      </c>
      <c r="FA32" s="1" t="s">
        <v>42</v>
      </c>
      <c r="FB32" s="1" t="s">
        <v>34</v>
      </c>
      <c r="FD32" s="1" t="s">
        <v>42</v>
      </c>
      <c r="FE32" s="1" t="s">
        <v>34</v>
      </c>
      <c r="FG32" s="1" t="s">
        <v>42</v>
      </c>
      <c r="FH32" s="1" t="s">
        <v>34</v>
      </c>
      <c r="FJ32" s="1" t="s">
        <v>42</v>
      </c>
      <c r="FN32" s="1" t="s">
        <v>34</v>
      </c>
      <c r="FP32" s="1" t="s">
        <v>42</v>
      </c>
      <c r="FQ32" s="1" t="s">
        <v>34</v>
      </c>
      <c r="FS32" s="1" t="s">
        <v>42</v>
      </c>
      <c r="FT32" s="1" t="s">
        <v>34</v>
      </c>
      <c r="FV32" s="1" t="s">
        <v>42</v>
      </c>
      <c r="FW32" s="1" t="s">
        <v>34</v>
      </c>
      <c r="FY32" s="1" t="s">
        <v>42</v>
      </c>
    </row>
    <row r="33" spans="1:181" x14ac:dyDescent="0.25">
      <c r="A33" s="2"/>
      <c r="B33" s="1" t="s">
        <v>34</v>
      </c>
      <c r="D33" s="1" t="s">
        <v>42</v>
      </c>
      <c r="E33" s="1" t="s">
        <v>34</v>
      </c>
      <c r="G33" s="1" t="s">
        <v>42</v>
      </c>
      <c r="H33" s="1" t="s">
        <v>34</v>
      </c>
      <c r="J33" s="1" t="s">
        <v>42</v>
      </c>
      <c r="K33" s="1" t="s">
        <v>34</v>
      </c>
      <c r="M33" s="1" t="s">
        <v>42</v>
      </c>
      <c r="N33" s="1" t="s">
        <v>34</v>
      </c>
      <c r="P33" s="1" t="s">
        <v>42</v>
      </c>
      <c r="T33" s="1" t="s">
        <v>34</v>
      </c>
      <c r="V33" s="1" t="s">
        <v>42</v>
      </c>
      <c r="W33" s="1" t="s">
        <v>34</v>
      </c>
      <c r="Y33" s="1" t="s">
        <v>42</v>
      </c>
      <c r="Z33" s="1" t="s">
        <v>34</v>
      </c>
      <c r="AB33" s="1" t="s">
        <v>42</v>
      </c>
      <c r="AC33" s="1" t="s">
        <v>34</v>
      </c>
      <c r="AE33" s="1" t="s">
        <v>42</v>
      </c>
      <c r="AI33" s="1" t="s">
        <v>34</v>
      </c>
      <c r="AK33" s="1" t="s">
        <v>42</v>
      </c>
      <c r="AL33" s="1" t="s">
        <v>34</v>
      </c>
      <c r="AN33" s="1" t="s">
        <v>42</v>
      </c>
      <c r="AO33" s="1" t="s">
        <v>34</v>
      </c>
      <c r="AQ33" s="1" t="s">
        <v>42</v>
      </c>
      <c r="AR33" s="1" t="s">
        <v>34</v>
      </c>
      <c r="AT33" s="1" t="s">
        <v>42</v>
      </c>
      <c r="AW33" s="2"/>
      <c r="AX33" s="1">
        <v>1</v>
      </c>
      <c r="AY33" s="1">
        <v>1902.45911214953</v>
      </c>
      <c r="AZ33" s="1">
        <f>AY33-AZ29</f>
        <v>446.6739690827867</v>
      </c>
      <c r="BA33" s="1">
        <v>1</v>
      </c>
      <c r="BB33" s="1">
        <v>1657.38405036726</v>
      </c>
      <c r="BC33" s="1">
        <f>BB33-BC29</f>
        <v>130.19717238868338</v>
      </c>
      <c r="BD33" s="1">
        <v>1</v>
      </c>
      <c r="BE33" s="1">
        <v>2077.2283464566899</v>
      </c>
      <c r="BF33" s="1">
        <f>BE33-BF29</f>
        <v>576.1636975949466</v>
      </c>
      <c r="BG33" s="1">
        <v>1</v>
      </c>
      <c r="BH33" s="1">
        <v>1633.2755905511799</v>
      </c>
      <c r="BI33" s="1">
        <f>BH33-BI29</f>
        <v>336.68838449791633</v>
      </c>
      <c r="BM33" s="1">
        <v>1</v>
      </c>
      <c r="BN33" s="1">
        <v>1523.8459885386801</v>
      </c>
      <c r="BO33" s="1">
        <f>BN33-BO29</f>
        <v>267.94555886270359</v>
      </c>
      <c r="BP33" s="1">
        <v>1</v>
      </c>
      <c r="BQ33" s="1">
        <v>1823.17698412698</v>
      </c>
      <c r="BR33" s="1">
        <f>BQ33-BR29</f>
        <v>557.55668275384005</v>
      </c>
      <c r="BS33" s="1">
        <v>1</v>
      </c>
      <c r="BT33" s="1">
        <v>1584.8159136884699</v>
      </c>
      <c r="BU33" s="1">
        <f>BT33-BU29</f>
        <v>273.01153525761674</v>
      </c>
      <c r="BV33" s="1">
        <v>1</v>
      </c>
      <c r="BW33" s="1">
        <v>1535.42800318218</v>
      </c>
      <c r="BX33" s="1">
        <f>BW33-BX29</f>
        <v>281.56274556894346</v>
      </c>
      <c r="CB33" s="1">
        <v>1</v>
      </c>
      <c r="CC33" s="1">
        <v>1721.94736842105</v>
      </c>
      <c r="CD33" s="1">
        <f>CC33-CD29</f>
        <v>390.86899509205</v>
      </c>
      <c r="CE33" s="1">
        <v>1</v>
      </c>
      <c r="CF33" s="1">
        <v>1741.2680591819001</v>
      </c>
      <c r="CG33" s="1">
        <f>CF33-CG29</f>
        <v>582.6852290800166</v>
      </c>
      <c r="CH33" s="1">
        <v>1</v>
      </c>
      <c r="CI33" s="1">
        <v>1567.5729166666699</v>
      </c>
      <c r="CJ33" s="1">
        <f>CI33-CJ29</f>
        <v>431.87001599767973</v>
      </c>
      <c r="CK33" s="1">
        <v>1</v>
      </c>
      <c r="CL33" s="1">
        <v>1452.88079470199</v>
      </c>
      <c r="CM33" s="1">
        <f>CL33-CM29</f>
        <v>276.62712311565338</v>
      </c>
      <c r="CP33" s="2"/>
      <c r="CQ33" s="1">
        <v>1</v>
      </c>
      <c r="CR33" s="1">
        <v>4296.9236641221396</v>
      </c>
      <c r="CS33" s="1">
        <f>CR33-CS29</f>
        <v>3223.2900151203066</v>
      </c>
      <c r="CT33" s="1">
        <v>1</v>
      </c>
      <c r="CU33" s="1">
        <v>3793.61325219743</v>
      </c>
      <c r="CV33" s="1">
        <f>CU33-CV29</f>
        <v>2603.4421731252232</v>
      </c>
      <c r="CW33" s="1">
        <v>1</v>
      </c>
      <c r="CX33" s="1">
        <v>4645.13440860215</v>
      </c>
      <c r="CY33" s="1">
        <f>CX33-CY29</f>
        <v>2804.1622364135937</v>
      </c>
      <c r="CZ33" s="1">
        <v>1</v>
      </c>
      <c r="DA33" s="1">
        <v>5644.3566308243699</v>
      </c>
      <c r="DB33" s="1">
        <f>DA33-DB29</f>
        <v>3730.670347787237</v>
      </c>
      <c r="DF33" s="1">
        <v>1</v>
      </c>
      <c r="DG33" s="1">
        <v>5004.6648648648697</v>
      </c>
      <c r="DH33" s="1">
        <f>DG33-DH29</f>
        <v>3884.7376563832267</v>
      </c>
      <c r="DI33" s="1">
        <v>1</v>
      </c>
      <c r="DJ33" s="1">
        <v>3613.4366925064601</v>
      </c>
      <c r="DK33" s="1">
        <f>DJ33-DK29</f>
        <v>2457.7615419586268</v>
      </c>
      <c r="DL33" s="1">
        <v>1</v>
      </c>
      <c r="DM33" s="1">
        <v>3996.28379588183</v>
      </c>
      <c r="DN33" s="1">
        <f>DM33-DN29</f>
        <v>2849.5789699993202</v>
      </c>
      <c r="DO33" s="1">
        <v>1</v>
      </c>
      <c r="DP33" s="1">
        <v>3552.8773646444902</v>
      </c>
      <c r="DQ33" s="1">
        <f>DP33-DQ29</f>
        <v>2449.9160712549237</v>
      </c>
      <c r="DU33" s="1">
        <v>1</v>
      </c>
      <c r="DV33" s="1">
        <v>3737.5005213764298</v>
      </c>
      <c r="DW33" s="1">
        <f>DV33-DW29</f>
        <v>2443.3363446308031</v>
      </c>
      <c r="DX33" s="1">
        <v>1</v>
      </c>
      <c r="DY33" s="1">
        <v>3401.0817347789798</v>
      </c>
      <c r="DZ33" s="1">
        <f>DY33-DZ29</f>
        <v>2124.7904184837662</v>
      </c>
      <c r="EA33" s="1">
        <v>1</v>
      </c>
      <c r="EB33" s="1">
        <v>4481.7072710103903</v>
      </c>
      <c r="EC33" s="1">
        <f>EB33-EC29</f>
        <v>3185.0648322325205</v>
      </c>
      <c r="ED33" s="1">
        <v>1</v>
      </c>
      <c r="EE33" s="1">
        <v>3924.3601859024002</v>
      </c>
      <c r="EF33" s="1">
        <f>EE33-EF29</f>
        <v>2619.8745811177005</v>
      </c>
      <c r="EI33" s="2"/>
      <c r="EJ33" s="1">
        <v>1</v>
      </c>
      <c r="EK33" s="1">
        <v>2727</v>
      </c>
      <c r="EL33" s="1">
        <f>EK33-EL29</f>
        <v>1501.5778375427399</v>
      </c>
      <c r="EM33" s="1">
        <v>1</v>
      </c>
      <c r="EN33" s="1">
        <v>3975</v>
      </c>
      <c r="EO33" s="1">
        <f>EN33-EO29</f>
        <v>2725.1213131829163</v>
      </c>
      <c r="EP33" s="1">
        <v>1</v>
      </c>
      <c r="EQ33" s="1">
        <v>4032</v>
      </c>
      <c r="ER33" s="1">
        <f>EQ33-ER29</f>
        <v>2818.6036408186465</v>
      </c>
      <c r="ES33" s="1">
        <v>1</v>
      </c>
      <c r="ET33" s="1">
        <v>2780</v>
      </c>
      <c r="EU33" s="1">
        <f>ET33-EU29</f>
        <v>1638.8398819741033</v>
      </c>
      <c r="EY33" s="1">
        <v>1</v>
      </c>
      <c r="EZ33" s="1">
        <v>2777</v>
      </c>
      <c r="FA33" s="1">
        <f>EZ33-FA29</f>
        <v>1639.69345179268</v>
      </c>
      <c r="FB33" s="1">
        <v>1</v>
      </c>
      <c r="FC33" s="1">
        <v>4585</v>
      </c>
      <c r="FD33" s="1">
        <f>FC33-FD29</f>
        <v>3470.388347607267</v>
      </c>
      <c r="FE33" s="1">
        <v>1</v>
      </c>
      <c r="FF33" s="1">
        <v>3875</v>
      </c>
      <c r="FG33" s="1">
        <f>FF33-FG29</f>
        <v>2752.7764525570501</v>
      </c>
      <c r="FH33" s="1">
        <v>1</v>
      </c>
      <c r="FI33" s="1">
        <v>2791</v>
      </c>
      <c r="FJ33" s="1">
        <f>FI33-FJ29</f>
        <v>1577.7563177904067</v>
      </c>
      <c r="FN33" s="1">
        <v>1</v>
      </c>
      <c r="FO33" s="1">
        <v>2998</v>
      </c>
      <c r="FP33" s="1">
        <f>FO33-FP29</f>
        <v>1640.8321990995767</v>
      </c>
      <c r="FQ33" s="1">
        <v>1</v>
      </c>
      <c r="FR33" s="1">
        <v>4876</v>
      </c>
      <c r="FS33" s="1">
        <f>FR33-FS29</f>
        <v>3426.1725875479233</v>
      </c>
      <c r="FT33" s="1">
        <v>1</v>
      </c>
      <c r="FU33" s="1">
        <v>4887</v>
      </c>
      <c r="FV33" s="1">
        <f>FU33-FV29</f>
        <v>3439.0400310846098</v>
      </c>
      <c r="FW33" s="1">
        <v>1</v>
      </c>
      <c r="FX33" s="1">
        <v>2431</v>
      </c>
      <c r="FY33" s="1">
        <f>FX33-FY29</f>
        <v>1018.396233832357</v>
      </c>
    </row>
    <row r="34" spans="1:181" x14ac:dyDescent="0.25">
      <c r="A34" s="2"/>
      <c r="B34" s="1">
        <v>1</v>
      </c>
      <c r="C34" s="1">
        <v>1007</v>
      </c>
      <c r="D34" s="1">
        <f t="shared" ref="D34:D53" si="0">C34-837</f>
        <v>170</v>
      </c>
      <c r="E34" s="1">
        <v>1</v>
      </c>
      <c r="F34" s="1">
        <v>959</v>
      </c>
      <c r="G34" s="1">
        <f t="shared" ref="G34:G53" si="1">F34-852</f>
        <v>107</v>
      </c>
      <c r="H34" s="1">
        <v>1</v>
      </c>
      <c r="I34" s="1">
        <v>942</v>
      </c>
      <c r="J34" s="1">
        <f t="shared" ref="J34:J53" si="2">I34-867</f>
        <v>75</v>
      </c>
      <c r="K34" s="1">
        <v>1</v>
      </c>
      <c r="L34" s="1">
        <v>960</v>
      </c>
      <c r="M34" s="1">
        <f t="shared" ref="M34:M53" si="3">L34-836</f>
        <v>124</v>
      </c>
      <c r="N34" s="1">
        <v>1</v>
      </c>
      <c r="O34" s="1">
        <v>911</v>
      </c>
      <c r="P34" s="1">
        <f t="shared" ref="P34:P53" si="4">O34-836</f>
        <v>75</v>
      </c>
      <c r="T34" s="1">
        <v>1</v>
      </c>
      <c r="U34" s="1">
        <v>1087.63248502994</v>
      </c>
      <c r="V34" s="1">
        <f>U34-V30</f>
        <v>75.960357029926968</v>
      </c>
      <c r="W34" s="1">
        <v>1</v>
      </c>
      <c r="X34" s="1">
        <v>1130.9086651053899</v>
      </c>
      <c r="Y34" s="1">
        <f>X34-Y30</f>
        <v>107.11917903884853</v>
      </c>
      <c r="Z34" s="1">
        <v>1</v>
      </c>
      <c r="AA34" s="1">
        <v>1070.8518518518499</v>
      </c>
      <c r="AB34" s="1">
        <f>AA34-AB30</f>
        <v>39.131736606159848</v>
      </c>
      <c r="AC34" s="1">
        <v>1</v>
      </c>
      <c r="AD34" s="1">
        <v>1246.5255930087401</v>
      </c>
      <c r="AE34" s="1">
        <f>AD34-AE30</f>
        <v>213.35874782154019</v>
      </c>
      <c r="AI34" s="1">
        <v>1</v>
      </c>
      <c r="AJ34" s="1">
        <v>1220.4602235371499</v>
      </c>
      <c r="AK34" s="1">
        <f>AJ34-AK30</f>
        <v>31.589095420203193</v>
      </c>
      <c r="AL34" s="1">
        <v>1</v>
      </c>
      <c r="AM34" s="1">
        <v>1179.72519083969</v>
      </c>
      <c r="AN34" s="1">
        <f>AM34-AN30</f>
        <v>2.7225793886066185</v>
      </c>
      <c r="AO34" s="1">
        <v>1</v>
      </c>
      <c r="AP34" s="1">
        <v>1093.10681244743</v>
      </c>
      <c r="AQ34" s="1">
        <f>AP34-AQ30</f>
        <v>-113.09325035727329</v>
      </c>
      <c r="AR34" s="1">
        <v>1</v>
      </c>
      <c r="AS34" s="1">
        <v>1159.0966507177</v>
      </c>
      <c r="AT34" s="1">
        <f>AS34-AT30</f>
        <v>-77.018144668806826</v>
      </c>
      <c r="AW34" s="2"/>
      <c r="AX34" s="1">
        <v>2</v>
      </c>
      <c r="AY34" s="1">
        <v>1889.6984687868101</v>
      </c>
      <c r="AZ34" s="1">
        <f>AY34-AZ29</f>
        <v>433.91332572006672</v>
      </c>
      <c r="BA34" s="1">
        <v>2</v>
      </c>
      <c r="BB34" s="1">
        <v>1668.0725552050501</v>
      </c>
      <c r="BC34" s="1">
        <f>BB34-BC29</f>
        <v>140.88567722647349</v>
      </c>
      <c r="BD34" s="1">
        <v>2</v>
      </c>
      <c r="BE34" s="1">
        <v>2218.50390625</v>
      </c>
      <c r="BF34" s="1">
        <f>BE34-BF29</f>
        <v>717.43925738825669</v>
      </c>
      <c r="BG34" s="1">
        <v>2</v>
      </c>
      <c r="BH34" s="1">
        <v>1506.6947608200501</v>
      </c>
      <c r="BI34" s="1">
        <f>BH34-BI29</f>
        <v>210.10755476678651</v>
      </c>
      <c r="BM34" s="1">
        <v>2</v>
      </c>
      <c r="BN34" s="1">
        <v>1577.3382147838199</v>
      </c>
      <c r="BO34" s="1">
        <f>BN34-BO29</f>
        <v>321.43778510784341</v>
      </c>
      <c r="BP34" s="1">
        <v>2</v>
      </c>
      <c r="BQ34" s="1">
        <v>1623.1816019032501</v>
      </c>
      <c r="BR34" s="1">
        <f>BQ34-BR29</f>
        <v>357.5613005301102</v>
      </c>
      <c r="BS34" s="1">
        <v>2</v>
      </c>
      <c r="BT34" s="1">
        <v>1626.6709372892799</v>
      </c>
      <c r="BU34" s="1">
        <f>BT34-BU29</f>
        <v>314.86655885842674</v>
      </c>
      <c r="BV34" s="1">
        <v>2</v>
      </c>
      <c r="BW34" s="1">
        <v>1539.7123613312201</v>
      </c>
      <c r="BX34" s="1">
        <f>BW34-BX29</f>
        <v>285.8471037179836</v>
      </c>
      <c r="CB34" s="1">
        <v>2</v>
      </c>
      <c r="CC34" s="1">
        <v>1532.69411764706</v>
      </c>
      <c r="CD34" s="1">
        <f>CC34-CD29</f>
        <v>201.61574431806002</v>
      </c>
      <c r="CE34" s="1">
        <v>2</v>
      </c>
      <c r="CF34" s="1">
        <v>1634.02770562771</v>
      </c>
      <c r="CG34" s="1">
        <f>CF34-CG29</f>
        <v>475.44487552582655</v>
      </c>
      <c r="CH34" s="1">
        <v>2</v>
      </c>
      <c r="CI34" s="1">
        <v>1571.0982986767499</v>
      </c>
      <c r="CJ34" s="1">
        <f>CI34-CJ29</f>
        <v>435.3953980077597</v>
      </c>
      <c r="CK34" s="1">
        <v>2</v>
      </c>
      <c r="CL34" s="1">
        <v>1704.42809917355</v>
      </c>
      <c r="CM34" s="1">
        <f>CL34-CM29</f>
        <v>528.17442758721336</v>
      </c>
      <c r="CP34" s="2"/>
      <c r="CQ34" s="1">
        <v>2</v>
      </c>
      <c r="CR34" s="1">
        <v>4354.0126849894305</v>
      </c>
      <c r="CS34" s="1">
        <f>CR34-CS29</f>
        <v>3280.3790359875975</v>
      </c>
      <c r="CT34" s="1">
        <v>2</v>
      </c>
      <c r="CU34" s="1">
        <v>3382.9777478085002</v>
      </c>
      <c r="CV34" s="1">
        <f>CU34-CV29</f>
        <v>2192.8066687362934</v>
      </c>
      <c r="CW34" s="1">
        <v>2</v>
      </c>
      <c r="CX34" s="1">
        <v>3993.45945945946</v>
      </c>
      <c r="CY34" s="1">
        <f>CX34-CY29</f>
        <v>2152.4872872709038</v>
      </c>
      <c r="CZ34" s="1">
        <v>2</v>
      </c>
      <c r="DA34" s="1">
        <v>5279.8889891696799</v>
      </c>
      <c r="DB34" s="1">
        <f>DA34-DB29</f>
        <v>3366.2027061325471</v>
      </c>
      <c r="DF34" s="1">
        <v>2</v>
      </c>
      <c r="DG34" s="1">
        <v>5054.0439856373396</v>
      </c>
      <c r="DH34" s="1">
        <f>DG34-DH29</f>
        <v>3934.1167771556966</v>
      </c>
      <c r="DI34" s="1">
        <v>2</v>
      </c>
      <c r="DJ34" s="1">
        <v>4152.8557158712501</v>
      </c>
      <c r="DK34" s="1">
        <f>DJ34-DK29</f>
        <v>2997.1805653234169</v>
      </c>
      <c r="DL34" s="1">
        <v>2</v>
      </c>
      <c r="DM34" s="1">
        <v>4542.9757847533601</v>
      </c>
      <c r="DN34" s="1">
        <f>DM34-DN29</f>
        <v>3396.2709588708503</v>
      </c>
      <c r="DO34" s="1">
        <v>2</v>
      </c>
      <c r="DP34" s="1">
        <v>3180.0384866275299</v>
      </c>
      <c r="DQ34" s="1">
        <f>DP34-DQ29</f>
        <v>2077.077193237963</v>
      </c>
      <c r="DU34" s="1">
        <v>2</v>
      </c>
      <c r="DV34" s="1">
        <v>3900.6521739130399</v>
      </c>
      <c r="DW34" s="1">
        <f>DV34-DW29</f>
        <v>2606.4879971674136</v>
      </c>
      <c r="DX34" s="1">
        <v>2</v>
      </c>
      <c r="DY34" s="1">
        <v>3768.3266162888299</v>
      </c>
      <c r="DZ34" s="1">
        <f>DY34-DZ29</f>
        <v>2492.0352999936167</v>
      </c>
      <c r="EA34" s="1">
        <v>2</v>
      </c>
      <c r="EB34" s="1">
        <v>4175.0209923664097</v>
      </c>
      <c r="EC34" s="1">
        <f>EB34-EC29</f>
        <v>2878.3785535885399</v>
      </c>
      <c r="ED34" s="1">
        <v>2</v>
      </c>
      <c r="EE34" s="1">
        <v>3895.8247501921601</v>
      </c>
      <c r="EF34" s="1">
        <f>EE34-EF29</f>
        <v>2591.3391454074599</v>
      </c>
      <c r="EI34" s="2"/>
      <c r="EJ34" s="1">
        <v>2</v>
      </c>
      <c r="EK34" s="1">
        <v>3119</v>
      </c>
      <c r="EL34" s="1">
        <f>EK34-EL29</f>
        <v>1893.5778375427399</v>
      </c>
      <c r="EM34" s="1">
        <v>2</v>
      </c>
      <c r="EN34" s="1">
        <v>3741</v>
      </c>
      <c r="EO34" s="1">
        <f>EN34-EO29</f>
        <v>2491.1213131829163</v>
      </c>
      <c r="EP34" s="1">
        <v>2</v>
      </c>
      <c r="EQ34" s="1">
        <v>3355</v>
      </c>
      <c r="ER34" s="1">
        <f>EQ34-ER29</f>
        <v>2141.6036408186465</v>
      </c>
      <c r="ES34" s="1">
        <v>2</v>
      </c>
      <c r="ET34" s="1">
        <v>3723</v>
      </c>
      <c r="EU34" s="1">
        <f>ET34-EU29</f>
        <v>2581.8398819741033</v>
      </c>
      <c r="EY34" s="1">
        <v>2</v>
      </c>
      <c r="EZ34" s="1">
        <v>3532</v>
      </c>
      <c r="FA34" s="1">
        <f>EZ34-FA29</f>
        <v>2394.6934517926802</v>
      </c>
      <c r="FB34" s="1">
        <v>2</v>
      </c>
      <c r="FC34" s="1">
        <v>3014</v>
      </c>
      <c r="FD34" s="1">
        <f>FC34-FD29</f>
        <v>1899.3883476072667</v>
      </c>
      <c r="FE34" s="1">
        <v>2</v>
      </c>
      <c r="FF34" s="1">
        <v>3096</v>
      </c>
      <c r="FG34" s="1">
        <f>FF34-FG29</f>
        <v>1973.7764525570501</v>
      </c>
      <c r="FH34" s="1">
        <v>2</v>
      </c>
      <c r="FI34" s="1">
        <v>3152</v>
      </c>
      <c r="FJ34" s="1">
        <f>FI34-FJ29</f>
        <v>1938.7563177904067</v>
      </c>
      <c r="FN34" s="1">
        <v>2</v>
      </c>
      <c r="FO34" s="1">
        <v>3957</v>
      </c>
      <c r="FP34" s="1">
        <f>FO34-FP29</f>
        <v>2599.8321990995764</v>
      </c>
      <c r="FQ34" s="1">
        <v>2</v>
      </c>
      <c r="FR34" s="1">
        <v>3876</v>
      </c>
      <c r="FS34" s="1">
        <f>FR34-FS29</f>
        <v>2426.1725875479233</v>
      </c>
      <c r="FT34" s="1">
        <v>2</v>
      </c>
      <c r="FU34" s="1">
        <v>2685</v>
      </c>
      <c r="FV34" s="1">
        <f>FU34-FV29</f>
        <v>1237.0400310846098</v>
      </c>
      <c r="FW34" s="1">
        <v>2</v>
      </c>
      <c r="FX34" s="1">
        <v>3335</v>
      </c>
      <c r="FY34" s="1">
        <f>FX34-FY29</f>
        <v>1922.396233832357</v>
      </c>
    </row>
    <row r="35" spans="1:181" x14ac:dyDescent="0.25">
      <c r="A35" s="2"/>
      <c r="B35" s="1">
        <v>2</v>
      </c>
      <c r="C35" s="1">
        <v>999</v>
      </c>
      <c r="D35" s="1">
        <f t="shared" si="0"/>
        <v>162</v>
      </c>
      <c r="E35" s="1">
        <v>2</v>
      </c>
      <c r="F35" s="1">
        <v>985</v>
      </c>
      <c r="G35" s="1">
        <f t="shared" si="1"/>
        <v>133</v>
      </c>
      <c r="H35" s="1">
        <v>2</v>
      </c>
      <c r="I35" s="1">
        <v>918</v>
      </c>
      <c r="J35" s="1">
        <f t="shared" si="2"/>
        <v>51</v>
      </c>
      <c r="K35" s="1">
        <v>2</v>
      </c>
      <c r="L35" s="1">
        <v>999</v>
      </c>
      <c r="M35" s="1">
        <f t="shared" si="3"/>
        <v>163</v>
      </c>
      <c r="N35" s="1">
        <v>2</v>
      </c>
      <c r="O35" s="1">
        <v>900</v>
      </c>
      <c r="P35" s="1">
        <f t="shared" si="4"/>
        <v>64</v>
      </c>
      <c r="T35" s="1">
        <v>2</v>
      </c>
      <c r="U35" s="1">
        <v>1028.4958364875099</v>
      </c>
      <c r="V35" s="1">
        <f>U35-V30</f>
        <v>16.823708487496901</v>
      </c>
      <c r="W35" s="1">
        <v>2</v>
      </c>
      <c r="X35" s="1">
        <v>1120.1742187499999</v>
      </c>
      <c r="Y35" s="1">
        <f>X35-Y30</f>
        <v>96.384732683458537</v>
      </c>
      <c r="Z35" s="1">
        <v>2</v>
      </c>
      <c r="AA35" s="1">
        <v>1035.2932405566601</v>
      </c>
      <c r="AB35" s="1">
        <f>AA35-AB30</f>
        <v>3.5731253109699992</v>
      </c>
      <c r="AC35" s="1">
        <v>2</v>
      </c>
      <c r="AD35" s="1">
        <v>1212.29338327091</v>
      </c>
      <c r="AE35" s="1">
        <f>AD35-AE30</f>
        <v>179.1265380837101</v>
      </c>
      <c r="AI35" s="1">
        <v>2</v>
      </c>
      <c r="AJ35" s="1">
        <v>1152.6111842105299</v>
      </c>
      <c r="AK35" s="1">
        <f>AJ35-AK30</f>
        <v>-36.259943906416765</v>
      </c>
      <c r="AL35" s="1">
        <v>2</v>
      </c>
      <c r="AM35" s="1">
        <v>1141.7099567099599</v>
      </c>
      <c r="AN35" s="1">
        <f>AM35-AN30</f>
        <v>-35.292654741123442</v>
      </c>
      <c r="AO35" s="1">
        <v>2</v>
      </c>
      <c r="AP35" s="1">
        <v>1156.7849372384901</v>
      </c>
      <c r="AQ35" s="1">
        <f>AP35-AQ30</f>
        <v>-49.415125566213192</v>
      </c>
      <c r="AR35" s="1">
        <v>2</v>
      </c>
      <c r="AS35" s="1">
        <v>1256.1603053435099</v>
      </c>
      <c r="AT35" s="1">
        <f>AS35-AT30</f>
        <v>20.045509957003105</v>
      </c>
      <c r="AW35" s="2"/>
      <c r="AX35" s="1">
        <v>3</v>
      </c>
      <c r="AY35" s="1">
        <v>1835.28037383178</v>
      </c>
      <c r="AZ35" s="1">
        <f>AY35-AZ29</f>
        <v>379.49523076503669</v>
      </c>
      <c r="BA35" s="1">
        <v>3</v>
      </c>
      <c r="BB35" s="1">
        <v>1754.0369588173201</v>
      </c>
      <c r="BC35" s="1">
        <f>BB35-BC29</f>
        <v>226.85008083874345</v>
      </c>
      <c r="BD35" s="1">
        <v>3</v>
      </c>
      <c r="BE35" s="1">
        <v>2349.2981530343</v>
      </c>
      <c r="BF35" s="1">
        <f>BE35-BF29</f>
        <v>848.23350417255665</v>
      </c>
      <c r="BG35" s="1">
        <v>3</v>
      </c>
      <c r="BH35" s="1">
        <v>1531.09070548712</v>
      </c>
      <c r="BI35" s="1">
        <f>BH35-BI29</f>
        <v>234.5034994338564</v>
      </c>
      <c r="BM35" s="1">
        <v>3</v>
      </c>
      <c r="BN35" s="1">
        <v>1548.77597173145</v>
      </c>
      <c r="BO35" s="1">
        <f>BN35-BO29</f>
        <v>292.87554205547349</v>
      </c>
      <c r="BP35" s="1">
        <v>3</v>
      </c>
      <c r="BQ35" s="1">
        <v>2036.7368421052599</v>
      </c>
      <c r="BR35" s="1">
        <f>BQ35-BR29</f>
        <v>771.11654073212003</v>
      </c>
      <c r="BS35" s="1">
        <v>3</v>
      </c>
      <c r="BT35" s="1">
        <v>1724.6253369272199</v>
      </c>
      <c r="BU35" s="1">
        <f>BT35-BU29</f>
        <v>412.82095849636676</v>
      </c>
      <c r="BV35" s="1">
        <v>3</v>
      </c>
      <c r="BW35" s="1">
        <v>1726.0651828298901</v>
      </c>
      <c r="BX35" s="1">
        <f>BW35-BX29</f>
        <v>472.19992521665358</v>
      </c>
      <c r="CB35" s="1">
        <v>3</v>
      </c>
      <c r="CC35" s="1">
        <v>1694.81810561609</v>
      </c>
      <c r="CD35" s="1">
        <f>CC35-CD29</f>
        <v>363.73973228708996</v>
      </c>
      <c r="CE35" s="1">
        <v>3</v>
      </c>
      <c r="CF35" s="1">
        <v>1635.5584415584401</v>
      </c>
      <c r="CG35" s="1">
        <f>CF35-CG29</f>
        <v>476.97561145655663</v>
      </c>
      <c r="CH35" s="1">
        <v>3</v>
      </c>
      <c r="CI35" s="1">
        <v>1496.3465533522201</v>
      </c>
      <c r="CJ35" s="1">
        <f>CI35-CJ29</f>
        <v>360.6436526832299</v>
      </c>
      <c r="CK35" s="1">
        <v>3</v>
      </c>
      <c r="CL35" s="1">
        <v>1547.6402289452201</v>
      </c>
      <c r="CM35" s="1">
        <f>CL35-CM29</f>
        <v>371.38655735888346</v>
      </c>
      <c r="CP35" s="2"/>
      <c r="CQ35" s="1">
        <v>3</v>
      </c>
      <c r="CR35" s="1">
        <v>4596.4306878306897</v>
      </c>
      <c r="CS35" s="1">
        <f>CR35-CS29</f>
        <v>3522.7970388288568</v>
      </c>
      <c r="CT35" s="1">
        <v>3</v>
      </c>
      <c r="CU35" s="1">
        <v>4347.3686098654698</v>
      </c>
      <c r="CV35" s="1">
        <f>CU35-CV29</f>
        <v>3157.1975307932635</v>
      </c>
      <c r="CW35" s="1">
        <v>3</v>
      </c>
      <c r="CX35" s="1">
        <v>4776.2652173913002</v>
      </c>
      <c r="CY35" s="1">
        <f>CX35-CY29</f>
        <v>2935.293045202744</v>
      </c>
      <c r="CZ35" s="1">
        <v>3</v>
      </c>
      <c r="DA35" s="1">
        <v>5256.91105121294</v>
      </c>
      <c r="DB35" s="1">
        <f>DA35-DB29</f>
        <v>3343.2247681758072</v>
      </c>
      <c r="DF35" s="1">
        <v>3</v>
      </c>
      <c r="DG35" s="1">
        <v>4762.6889089269598</v>
      </c>
      <c r="DH35" s="1">
        <f>DG35-DH29</f>
        <v>3642.7617004453168</v>
      </c>
      <c r="DI35" s="1">
        <v>3</v>
      </c>
      <c r="DJ35" s="1">
        <v>4275.0416666666697</v>
      </c>
      <c r="DK35" s="1">
        <f>DJ35-DK29</f>
        <v>3119.3665161188364</v>
      </c>
      <c r="DL35" s="1">
        <v>3</v>
      </c>
      <c r="DM35" s="1">
        <v>3599.4567137809199</v>
      </c>
      <c r="DN35" s="1">
        <f>DM35-DN29</f>
        <v>2452.7518878984101</v>
      </c>
      <c r="DO35" s="1">
        <v>3</v>
      </c>
      <c r="DP35" s="1">
        <v>3916.9183808891798</v>
      </c>
      <c r="DQ35" s="1">
        <f>DP35-DQ29</f>
        <v>2813.9570874996134</v>
      </c>
      <c r="DU35" s="1">
        <v>3</v>
      </c>
      <c r="DV35" s="1">
        <v>5236.3878600823</v>
      </c>
      <c r="DW35" s="1">
        <f>DV35-DW29</f>
        <v>3942.2236833366733</v>
      </c>
      <c r="DX35" s="1">
        <v>3</v>
      </c>
      <c r="DY35" s="1">
        <v>5558.4162436548204</v>
      </c>
      <c r="DZ35" s="1">
        <f>DY35-DZ29</f>
        <v>4282.1249273596068</v>
      </c>
      <c r="EA35" s="1">
        <v>3</v>
      </c>
      <c r="EB35" s="1">
        <v>4724.1654064272198</v>
      </c>
      <c r="EC35" s="1">
        <f>EB35-EC29</f>
        <v>3427.52296764935</v>
      </c>
      <c r="ED35" s="1">
        <v>3</v>
      </c>
      <c r="EE35" s="1">
        <v>5155.3046815042198</v>
      </c>
      <c r="EF35" s="1">
        <f>EE35-EF29</f>
        <v>3850.8190767195201</v>
      </c>
      <c r="EI35" s="2"/>
      <c r="EJ35" s="1">
        <v>3</v>
      </c>
      <c r="EK35" s="1">
        <v>3891</v>
      </c>
      <c r="EL35" s="1">
        <f>EK35-EL29</f>
        <v>2665.5778375427399</v>
      </c>
      <c r="EM35" s="1">
        <v>3</v>
      </c>
      <c r="EN35" s="1">
        <v>4258</v>
      </c>
      <c r="EO35" s="1">
        <f>EN35-EO29</f>
        <v>3008.1213131829163</v>
      </c>
      <c r="EP35" s="1">
        <v>3</v>
      </c>
      <c r="EQ35" s="1">
        <v>3363</v>
      </c>
      <c r="ER35" s="1">
        <f>EQ35-ER29</f>
        <v>2149.6036408186465</v>
      </c>
      <c r="ES35" s="1">
        <v>3</v>
      </c>
      <c r="ET35" s="1">
        <v>3780</v>
      </c>
      <c r="EU35" s="1">
        <f>ET35-EU29</f>
        <v>2638.8398819741033</v>
      </c>
      <c r="EY35" s="1">
        <v>3</v>
      </c>
      <c r="EZ35" s="1">
        <v>3610</v>
      </c>
      <c r="FA35" s="1">
        <f>EZ35-FA29</f>
        <v>2472.6934517926802</v>
      </c>
      <c r="FB35" s="1">
        <v>3</v>
      </c>
      <c r="FC35" s="1">
        <v>2455</v>
      </c>
      <c r="FD35" s="1">
        <f>FC35-FD29</f>
        <v>1340.3883476072667</v>
      </c>
      <c r="FE35" s="1">
        <v>3</v>
      </c>
      <c r="FF35" s="1">
        <v>4076</v>
      </c>
      <c r="FG35" s="1">
        <f>FF35-FG29</f>
        <v>2953.7764525570501</v>
      </c>
      <c r="FH35" s="1">
        <v>3</v>
      </c>
      <c r="FI35" s="1">
        <v>3184</v>
      </c>
      <c r="FJ35" s="1">
        <f>FI35-FJ29</f>
        <v>1970.7563177904067</v>
      </c>
      <c r="FN35" s="1">
        <v>3</v>
      </c>
      <c r="FO35" s="1">
        <v>2290</v>
      </c>
      <c r="FP35" s="1">
        <f>FO35-FP29</f>
        <v>932.83219909957666</v>
      </c>
      <c r="FQ35" s="1">
        <v>3</v>
      </c>
      <c r="FR35" s="1">
        <v>4480</v>
      </c>
      <c r="FS35" s="1">
        <f>FR35-FS29</f>
        <v>3030.1725875479233</v>
      </c>
      <c r="FT35" s="1">
        <v>3</v>
      </c>
      <c r="FU35" s="1">
        <v>3485</v>
      </c>
      <c r="FV35" s="1">
        <f>FU35-FV29</f>
        <v>2037.0400310846098</v>
      </c>
      <c r="FW35" s="1">
        <v>3</v>
      </c>
      <c r="FX35" s="1">
        <v>3213</v>
      </c>
      <c r="FY35" s="1">
        <f>FX35-FY29</f>
        <v>1800.396233832357</v>
      </c>
    </row>
    <row r="36" spans="1:181" x14ac:dyDescent="0.25">
      <c r="A36" s="2"/>
      <c r="B36" s="1">
        <v>3</v>
      </c>
      <c r="C36" s="1">
        <v>926</v>
      </c>
      <c r="D36" s="1">
        <f t="shared" si="0"/>
        <v>89</v>
      </c>
      <c r="E36" s="1">
        <v>3</v>
      </c>
      <c r="F36" s="1">
        <v>930</v>
      </c>
      <c r="G36" s="1">
        <f t="shared" si="1"/>
        <v>78</v>
      </c>
      <c r="H36" s="1">
        <v>3</v>
      </c>
      <c r="I36" s="1">
        <v>1113</v>
      </c>
      <c r="J36" s="1">
        <f t="shared" si="2"/>
        <v>246</v>
      </c>
      <c r="K36" s="1">
        <v>3</v>
      </c>
      <c r="L36" s="1">
        <v>955</v>
      </c>
      <c r="M36" s="1">
        <f t="shared" si="3"/>
        <v>119</v>
      </c>
      <c r="N36" s="1">
        <v>3</v>
      </c>
      <c r="O36" s="1">
        <v>988</v>
      </c>
      <c r="P36" s="1">
        <f t="shared" si="4"/>
        <v>152</v>
      </c>
      <c r="T36" s="1">
        <v>3</v>
      </c>
      <c r="U36" s="1">
        <v>1205.00075528701</v>
      </c>
      <c r="V36" s="1">
        <f>U36-V30</f>
        <v>193.32862728699695</v>
      </c>
      <c r="W36" s="1">
        <v>3</v>
      </c>
      <c r="X36" s="1">
        <v>1172.672427337</v>
      </c>
      <c r="Y36" s="1">
        <f>X36-Y30</f>
        <v>148.88294127045867</v>
      </c>
      <c r="Z36" s="1">
        <v>3</v>
      </c>
      <c r="AA36" s="1">
        <v>1160.52338308458</v>
      </c>
      <c r="AB36" s="1">
        <f>AA36-AB30</f>
        <v>128.80326783888995</v>
      </c>
      <c r="AC36" s="1">
        <v>3</v>
      </c>
      <c r="AD36" s="1">
        <v>1139.87515451174</v>
      </c>
      <c r="AE36" s="1">
        <f>AD36-AE30</f>
        <v>106.7083093245401</v>
      </c>
      <c r="AI36" s="1">
        <v>3</v>
      </c>
      <c r="AJ36" s="1">
        <v>1192.4252336448601</v>
      </c>
      <c r="AK36" s="1">
        <f>AJ36-AK30</f>
        <v>3.5541055279134071</v>
      </c>
      <c r="AL36" s="1">
        <v>3</v>
      </c>
      <c r="AM36" s="1">
        <v>1265.86754966887</v>
      </c>
      <c r="AN36" s="1">
        <f>AM36-AN30</f>
        <v>88.86493821778663</v>
      </c>
      <c r="AO36" s="1">
        <v>3</v>
      </c>
      <c r="AP36" s="1">
        <v>1191.54013377926</v>
      </c>
      <c r="AQ36" s="1">
        <f>AP36-AQ30</f>
        <v>-14.659929025443262</v>
      </c>
      <c r="AR36" s="1">
        <v>3</v>
      </c>
      <c r="AS36" s="1">
        <v>1164.8940397351</v>
      </c>
      <c r="AT36" s="1">
        <f>AS36-AT30</f>
        <v>-71.220755651406762</v>
      </c>
      <c r="AW36" s="2"/>
      <c r="AX36" s="1">
        <v>4</v>
      </c>
      <c r="AY36" s="1">
        <v>1909.9124854142401</v>
      </c>
      <c r="AZ36" s="1">
        <f>AY36-AZ29</f>
        <v>454.12734234749678</v>
      </c>
      <c r="BA36" s="1">
        <v>4</v>
      </c>
      <c r="BB36" s="1">
        <v>1947.8371607515701</v>
      </c>
      <c r="BC36" s="1">
        <f>BB36-BC29</f>
        <v>420.65028277299348</v>
      </c>
      <c r="BD36" s="1">
        <v>4</v>
      </c>
      <c r="BE36" s="1">
        <v>2323.4089709762502</v>
      </c>
      <c r="BF36" s="1">
        <f>BE36-BF29</f>
        <v>822.34432211450689</v>
      </c>
      <c r="BG36" s="1">
        <v>4</v>
      </c>
      <c r="BH36" s="1">
        <v>1580.7255343082099</v>
      </c>
      <c r="BI36" s="1">
        <f>BH36-BI29</f>
        <v>284.13832825494637</v>
      </c>
      <c r="BM36" s="1">
        <v>4</v>
      </c>
      <c r="BN36" s="1">
        <v>1609.3780313837401</v>
      </c>
      <c r="BO36" s="1">
        <f>BN36-BO29</f>
        <v>353.4776017077636</v>
      </c>
      <c r="BP36" s="1">
        <v>4</v>
      </c>
      <c r="BQ36" s="1">
        <v>1761.7513855898701</v>
      </c>
      <c r="BR36" s="1">
        <f>BQ36-BR29</f>
        <v>496.13108421673019</v>
      </c>
      <c r="BS36" s="1">
        <v>4</v>
      </c>
      <c r="BT36" s="1">
        <v>1602.12443095599</v>
      </c>
      <c r="BU36" s="1">
        <f>BT36-BU29</f>
        <v>290.32005252513682</v>
      </c>
      <c r="BV36" s="1">
        <v>4</v>
      </c>
      <c r="BW36" s="1">
        <v>1722.54610492846</v>
      </c>
      <c r="BX36" s="1">
        <f>BW36-BX29</f>
        <v>468.68084731522345</v>
      </c>
      <c r="CB36" s="1">
        <v>4</v>
      </c>
      <c r="CC36" s="1">
        <v>1904.33500837521</v>
      </c>
      <c r="CD36" s="1">
        <f>CC36-CD29</f>
        <v>573.25663504621002</v>
      </c>
      <c r="CE36" s="1">
        <v>4</v>
      </c>
      <c r="CF36" s="1">
        <v>1519.17775831874</v>
      </c>
      <c r="CG36" s="1">
        <f>CF36-CG29</f>
        <v>360.59492821685649</v>
      </c>
      <c r="CH36" s="1">
        <v>4</v>
      </c>
      <c r="CI36" s="1">
        <v>1571.6745730550299</v>
      </c>
      <c r="CJ36" s="1">
        <f>CI36-CJ29</f>
        <v>435.9716723860397</v>
      </c>
      <c r="CK36" s="1">
        <v>4</v>
      </c>
      <c r="CL36" s="1">
        <v>1607.31806827644</v>
      </c>
      <c r="CM36" s="1">
        <f>CL36-CM29</f>
        <v>431.06439669010342</v>
      </c>
      <c r="CP36" s="2"/>
      <c r="CQ36" s="1">
        <v>4</v>
      </c>
      <c r="CR36" s="1">
        <v>4623.46063829787</v>
      </c>
      <c r="CS36" s="1">
        <f>CR36-CS29</f>
        <v>3549.826989296037</v>
      </c>
      <c r="CT36" s="1">
        <v>4</v>
      </c>
      <c r="CU36" s="1">
        <v>4577.8974130240904</v>
      </c>
      <c r="CV36" s="1">
        <f>CU36-CV29</f>
        <v>3387.726333951884</v>
      </c>
      <c r="CW36" s="1">
        <v>4</v>
      </c>
      <c r="CX36" s="1">
        <v>5147.2340884573896</v>
      </c>
      <c r="CY36" s="1">
        <f>CX36-CY29</f>
        <v>3306.2619162688334</v>
      </c>
      <c r="CZ36" s="1">
        <v>4</v>
      </c>
      <c r="DA36" s="1">
        <v>4659.9493212669704</v>
      </c>
      <c r="DB36" s="1">
        <f>DA36-DB29</f>
        <v>2746.2630382298375</v>
      </c>
      <c r="DF36" s="1">
        <v>4</v>
      </c>
      <c r="DG36" s="1">
        <v>3514.2062780269098</v>
      </c>
      <c r="DH36" s="1">
        <f>DG36-DH29</f>
        <v>2394.2790695452668</v>
      </c>
      <c r="DI36" s="1">
        <v>4</v>
      </c>
      <c r="DJ36" s="1">
        <v>4083.2359426681401</v>
      </c>
      <c r="DK36" s="1">
        <f>DJ36-DK29</f>
        <v>2927.5607921203068</v>
      </c>
      <c r="DL36" s="1">
        <v>4</v>
      </c>
      <c r="DM36" s="1">
        <v>3326.4839285714302</v>
      </c>
      <c r="DN36" s="1">
        <f>DM36-DN29</f>
        <v>2179.7791026889199</v>
      </c>
      <c r="DO36" s="1">
        <v>4</v>
      </c>
      <c r="DP36" s="1">
        <v>4261.6427640156498</v>
      </c>
      <c r="DQ36" s="1">
        <f>DP36-DQ29</f>
        <v>3158.681470626083</v>
      </c>
      <c r="DU36" s="1">
        <v>4</v>
      </c>
      <c r="DV36" s="1">
        <v>6144.1459403905401</v>
      </c>
      <c r="DW36" s="1">
        <f>DV36-DW29</f>
        <v>4849.9817636449134</v>
      </c>
      <c r="DX36" s="1">
        <v>4</v>
      </c>
      <c r="DY36" s="1">
        <v>3926.3108894430602</v>
      </c>
      <c r="DZ36" s="1">
        <f>DY36-DZ29</f>
        <v>2650.019573147847</v>
      </c>
      <c r="EA36" s="1">
        <v>4</v>
      </c>
      <c r="EB36" s="1">
        <v>4508.3168880455396</v>
      </c>
      <c r="EC36" s="1">
        <f>EB36-EC29</f>
        <v>3211.6744492676698</v>
      </c>
      <c r="ED36" s="1">
        <v>4</v>
      </c>
      <c r="EE36" s="1">
        <v>5097.7565891472896</v>
      </c>
      <c r="EF36" s="1">
        <f>EE36-EF29</f>
        <v>3793.2709843625898</v>
      </c>
      <c r="EI36" s="2"/>
      <c r="EJ36" s="1">
        <v>4</v>
      </c>
      <c r="EK36" s="1">
        <v>2645</v>
      </c>
      <c r="EL36" s="1">
        <f>EK36-EL29</f>
        <v>1419.5778375427399</v>
      </c>
      <c r="EM36" s="1">
        <v>4</v>
      </c>
      <c r="EN36" s="1">
        <v>3128</v>
      </c>
      <c r="EO36" s="1">
        <f>EN36-EO29</f>
        <v>1878.1213131829165</v>
      </c>
      <c r="EP36" s="1">
        <v>4</v>
      </c>
      <c r="EQ36" s="1">
        <v>3416</v>
      </c>
      <c r="ER36" s="1">
        <f>EQ36-ER29</f>
        <v>2202.6036408186465</v>
      </c>
      <c r="ES36" s="1">
        <v>4</v>
      </c>
      <c r="ET36" s="1">
        <v>3231</v>
      </c>
      <c r="EU36" s="1">
        <f>ET36-EU29</f>
        <v>2089.8398819741033</v>
      </c>
      <c r="EY36" s="1">
        <v>4</v>
      </c>
      <c r="EZ36" s="1">
        <v>3008</v>
      </c>
      <c r="FA36" s="1">
        <f>EZ36-FA29</f>
        <v>1870.69345179268</v>
      </c>
      <c r="FB36" s="1">
        <v>4</v>
      </c>
      <c r="FC36" s="1">
        <v>2405</v>
      </c>
      <c r="FD36" s="1">
        <f>FC36-FD29</f>
        <v>1290.3883476072667</v>
      </c>
      <c r="FE36" s="1">
        <v>4</v>
      </c>
      <c r="FF36" s="1">
        <v>2148</v>
      </c>
      <c r="FG36" s="1">
        <f>FF36-FG29</f>
        <v>1025.7764525570501</v>
      </c>
      <c r="FH36" s="1">
        <v>4</v>
      </c>
      <c r="FI36" s="1">
        <v>3487</v>
      </c>
      <c r="FJ36" s="1">
        <f>FI36-FJ29</f>
        <v>2273.7563177904067</v>
      </c>
      <c r="FN36" s="1">
        <v>4</v>
      </c>
      <c r="FO36" s="1">
        <v>3412</v>
      </c>
      <c r="FP36" s="1">
        <f>FO36-FP29</f>
        <v>2054.8321990995764</v>
      </c>
      <c r="FQ36" s="1">
        <v>4</v>
      </c>
      <c r="FR36" s="1">
        <v>3295</v>
      </c>
      <c r="FS36" s="1">
        <f>FR36-FS29</f>
        <v>1845.1725875479233</v>
      </c>
      <c r="FT36" s="1">
        <v>4</v>
      </c>
      <c r="FU36" s="1">
        <v>3594</v>
      </c>
      <c r="FV36" s="1">
        <f>FU36-FV29</f>
        <v>2146.0400310846098</v>
      </c>
      <c r="FW36" s="1">
        <v>4</v>
      </c>
      <c r="FX36" s="1">
        <v>4173</v>
      </c>
      <c r="FY36" s="1">
        <f>FX36-FY29</f>
        <v>2760.3962338323572</v>
      </c>
    </row>
    <row r="37" spans="1:181" x14ac:dyDescent="0.25">
      <c r="A37" s="2"/>
      <c r="B37" s="1">
        <v>4</v>
      </c>
      <c r="C37" s="1">
        <v>982</v>
      </c>
      <c r="D37" s="1">
        <f t="shared" si="0"/>
        <v>145</v>
      </c>
      <c r="E37" s="1">
        <v>4</v>
      </c>
      <c r="F37" s="1">
        <v>981</v>
      </c>
      <c r="G37" s="1">
        <f t="shared" si="1"/>
        <v>129</v>
      </c>
      <c r="H37" s="1">
        <v>4</v>
      </c>
      <c r="I37" s="1">
        <v>1047</v>
      </c>
      <c r="J37" s="1">
        <f t="shared" si="2"/>
        <v>180</v>
      </c>
      <c r="K37" s="1">
        <v>4</v>
      </c>
      <c r="L37" s="1">
        <v>958</v>
      </c>
      <c r="M37" s="1">
        <f t="shared" si="3"/>
        <v>122</v>
      </c>
      <c r="N37" s="1">
        <v>4</v>
      </c>
      <c r="O37" s="1">
        <v>912</v>
      </c>
      <c r="P37" s="1">
        <f t="shared" si="4"/>
        <v>76</v>
      </c>
      <c r="T37" s="1">
        <v>4</v>
      </c>
      <c r="U37" s="1">
        <v>1106.2554634513899</v>
      </c>
      <c r="V37" s="1">
        <f>U37-V30</f>
        <v>94.583335451376911</v>
      </c>
      <c r="W37" s="1">
        <v>4</v>
      </c>
      <c r="X37" s="1">
        <v>1091.65399534523</v>
      </c>
      <c r="Y37" s="1">
        <f>X37-Y30</f>
        <v>67.864509278688615</v>
      </c>
      <c r="Z37" s="1">
        <v>4</v>
      </c>
      <c r="AA37" s="1">
        <v>1198.06673306773</v>
      </c>
      <c r="AB37" s="1">
        <f>AA37-AB30</f>
        <v>166.34661782203989</v>
      </c>
      <c r="AC37" s="1">
        <v>4</v>
      </c>
      <c r="AD37" s="1">
        <v>1177.63726708075</v>
      </c>
      <c r="AE37" s="1">
        <f>AD37-AE30</f>
        <v>144.47042189355011</v>
      </c>
      <c r="AI37" s="1">
        <v>4</v>
      </c>
      <c r="AJ37" s="1">
        <v>1423.25683789193</v>
      </c>
      <c r="AK37" s="1">
        <f>AJ37-AK30</f>
        <v>234.3857097749833</v>
      </c>
      <c r="AL37" s="1">
        <v>4</v>
      </c>
      <c r="AM37" s="1">
        <v>1183.2579933847901</v>
      </c>
      <c r="AN37" s="1">
        <f>AM37-AN30</f>
        <v>6.255381933706758</v>
      </c>
      <c r="AO37" s="1">
        <v>4</v>
      </c>
      <c r="AP37" s="1">
        <v>1169.9164556962</v>
      </c>
      <c r="AQ37" s="1">
        <f>AP37-AQ30</f>
        <v>-36.283607108503247</v>
      </c>
      <c r="AR37" s="1">
        <v>4</v>
      </c>
      <c r="AS37" s="1">
        <v>1174.7209523809499</v>
      </c>
      <c r="AT37" s="1">
        <f>AS37-AT30</f>
        <v>-61.393843005556846</v>
      </c>
      <c r="AW37" s="2"/>
      <c r="AX37" s="1">
        <v>5</v>
      </c>
      <c r="AY37" s="1">
        <v>1846.72661870504</v>
      </c>
      <c r="AZ37" s="1">
        <f>AY37-AZ29</f>
        <v>390.94147563829665</v>
      </c>
      <c r="BA37" s="1">
        <v>5</v>
      </c>
      <c r="BB37" s="1">
        <v>1990.4973876698</v>
      </c>
      <c r="BC37" s="1">
        <f>BB37-BC29</f>
        <v>463.31050969122339</v>
      </c>
      <c r="BD37" s="1">
        <v>5</v>
      </c>
      <c r="BE37" s="1">
        <v>2266.85263157895</v>
      </c>
      <c r="BF37" s="1">
        <f>BE37-BF29</f>
        <v>765.78798271720666</v>
      </c>
      <c r="BG37" s="1">
        <v>5</v>
      </c>
      <c r="BH37" s="1">
        <v>1579.3415178571399</v>
      </c>
      <c r="BI37" s="1">
        <f>BH37-BI29</f>
        <v>282.75431180387636</v>
      </c>
      <c r="BM37" s="1">
        <v>5</v>
      </c>
      <c r="BN37" s="1">
        <v>1559.9992846924199</v>
      </c>
      <c r="BO37" s="1">
        <f>BN37-BO29</f>
        <v>304.09885501644339</v>
      </c>
      <c r="BP37" s="1">
        <v>5</v>
      </c>
      <c r="BQ37" s="1">
        <v>1659.2369668246399</v>
      </c>
      <c r="BR37" s="1">
        <f>BQ37-BR29</f>
        <v>393.61666545150001</v>
      </c>
      <c r="BS37" s="1">
        <v>5</v>
      </c>
      <c r="BT37" s="1">
        <v>1770.4798172124899</v>
      </c>
      <c r="BU37" s="1">
        <f>BT37-BU29</f>
        <v>458.67543878163679</v>
      </c>
      <c r="BV37" s="1">
        <v>5</v>
      </c>
      <c r="BW37" s="1">
        <v>1758.68358445678</v>
      </c>
      <c r="BX37" s="1">
        <f>BW37-BX29</f>
        <v>504.81832684354345</v>
      </c>
      <c r="CB37" s="1">
        <v>5</v>
      </c>
      <c r="CC37" s="1">
        <v>1943.0261382799299</v>
      </c>
      <c r="CD37" s="1">
        <f>CC37-CD29</f>
        <v>611.94776495092992</v>
      </c>
      <c r="CE37" s="1">
        <v>5</v>
      </c>
      <c r="CF37" s="1">
        <v>1610.9089316987699</v>
      </c>
      <c r="CG37" s="1">
        <f>CF37-CG29</f>
        <v>452.32610159688647</v>
      </c>
      <c r="CH37" s="1">
        <v>5</v>
      </c>
      <c r="CI37" s="1">
        <v>1529.1558935361199</v>
      </c>
      <c r="CJ37" s="1">
        <f>CI37-CJ29</f>
        <v>393.45299286712975</v>
      </c>
      <c r="CK37" s="1">
        <v>5</v>
      </c>
      <c r="CL37" s="1">
        <v>1673.32231404959</v>
      </c>
      <c r="CM37" s="1">
        <f>CL37-CM29</f>
        <v>497.06864246325335</v>
      </c>
      <c r="CP37" s="2"/>
      <c r="CQ37" s="1">
        <v>5</v>
      </c>
      <c r="CR37" s="1">
        <v>4494.9904661016999</v>
      </c>
      <c r="CS37" s="1">
        <f>CR37-CS29</f>
        <v>3421.3568170998669</v>
      </c>
      <c r="CT37" s="1">
        <v>5</v>
      </c>
      <c r="CU37" s="1">
        <v>4333.5542600896897</v>
      </c>
      <c r="CV37" s="1">
        <f>CU37-CV29</f>
        <v>3143.3831810174834</v>
      </c>
      <c r="CW37" s="1">
        <v>5</v>
      </c>
      <c r="CX37" s="1">
        <v>4631.4409534127799</v>
      </c>
      <c r="CY37" s="1">
        <f>CX37-CY29</f>
        <v>2790.4687812242237</v>
      </c>
      <c r="CZ37" s="1">
        <v>5</v>
      </c>
      <c r="DA37" s="1">
        <v>5613.3165919282501</v>
      </c>
      <c r="DB37" s="1">
        <f>DA37-DB29</f>
        <v>3699.6303088911172</v>
      </c>
      <c r="DF37" s="1">
        <v>5</v>
      </c>
      <c r="DG37" s="1">
        <v>3638.5040871934598</v>
      </c>
      <c r="DH37" s="1">
        <f>DG37-DH29</f>
        <v>2518.5768787118168</v>
      </c>
      <c r="DI37" s="1">
        <v>5</v>
      </c>
      <c r="DJ37" s="1">
        <v>4117.3067552602397</v>
      </c>
      <c r="DK37" s="1">
        <f>DJ37-DK29</f>
        <v>2961.6316047124064</v>
      </c>
      <c r="DL37" s="1">
        <v>5</v>
      </c>
      <c r="DM37" s="1">
        <v>3290.5616071428599</v>
      </c>
      <c r="DN37" s="1">
        <f>DM37-DN29</f>
        <v>2143.8567812603496</v>
      </c>
      <c r="DO37" s="1">
        <v>5</v>
      </c>
      <c r="DP37" s="1">
        <v>3615.1001964636498</v>
      </c>
      <c r="DQ37" s="1">
        <f>DP37-DQ29</f>
        <v>2512.1389030740829</v>
      </c>
      <c r="DU37" s="1">
        <v>5</v>
      </c>
      <c r="DV37" s="1">
        <v>5131.8400830737301</v>
      </c>
      <c r="DW37" s="1">
        <f>DV37-DW29</f>
        <v>3837.6759063281033</v>
      </c>
      <c r="DX37" s="1">
        <v>5</v>
      </c>
      <c r="DY37" s="1">
        <v>3787.6978902953601</v>
      </c>
      <c r="DZ37" s="1">
        <f>DY37-DZ29</f>
        <v>2511.406574000147</v>
      </c>
      <c r="EA37" s="1">
        <v>5</v>
      </c>
      <c r="EB37" s="1">
        <v>4786.6267672007498</v>
      </c>
      <c r="EC37" s="1">
        <f>EB37-EC29</f>
        <v>3489.98432842288</v>
      </c>
      <c r="ED37" s="1">
        <v>5</v>
      </c>
      <c r="EE37" s="1">
        <v>4616.6602760736196</v>
      </c>
      <c r="EF37" s="1">
        <f>EE37-EF29</f>
        <v>3312.1746712889199</v>
      </c>
      <c r="EI37" s="2"/>
      <c r="EJ37" s="1">
        <v>5</v>
      </c>
      <c r="EK37" s="1">
        <v>3414</v>
      </c>
      <c r="EL37" s="1">
        <f>EK37-EL29</f>
        <v>2188.5778375427399</v>
      </c>
      <c r="EM37" s="1">
        <v>5</v>
      </c>
      <c r="EN37" s="1">
        <v>2731</v>
      </c>
      <c r="EO37" s="1">
        <f>EN37-EO29</f>
        <v>1481.1213131829165</v>
      </c>
      <c r="EP37" s="1">
        <v>5</v>
      </c>
      <c r="EQ37" s="1">
        <v>3526</v>
      </c>
      <c r="ER37" s="1">
        <f>EQ37-ER29</f>
        <v>2312.6036408186465</v>
      </c>
      <c r="ES37" s="1">
        <v>5</v>
      </c>
      <c r="ET37" s="1">
        <v>3581</v>
      </c>
      <c r="EU37" s="1">
        <f>ET37-EU29</f>
        <v>2439.8398819741033</v>
      </c>
      <c r="EY37" s="1">
        <v>5</v>
      </c>
      <c r="EZ37" s="1">
        <v>3996</v>
      </c>
      <c r="FA37" s="1">
        <f>EZ37-FA29</f>
        <v>2858.6934517926802</v>
      </c>
      <c r="FB37" s="1">
        <v>5</v>
      </c>
      <c r="FC37" s="1">
        <v>2811</v>
      </c>
      <c r="FD37" s="1">
        <f>FC37-FD29</f>
        <v>1696.3883476072667</v>
      </c>
      <c r="FE37" s="1">
        <v>5</v>
      </c>
      <c r="FF37" s="1">
        <v>3336</v>
      </c>
      <c r="FG37" s="1">
        <f>FF37-FG29</f>
        <v>2213.7764525570501</v>
      </c>
      <c r="FH37" s="1">
        <v>5</v>
      </c>
      <c r="FI37" s="1">
        <v>2922</v>
      </c>
      <c r="FJ37" s="1">
        <f>FI37-FJ29</f>
        <v>1708.7563177904067</v>
      </c>
      <c r="FN37" s="1">
        <v>5</v>
      </c>
      <c r="FO37" s="1">
        <v>3835</v>
      </c>
      <c r="FP37" s="1">
        <f>FO37-FP29</f>
        <v>2477.8321990995764</v>
      </c>
      <c r="FQ37" s="1">
        <v>5</v>
      </c>
      <c r="FR37" s="1">
        <v>4541</v>
      </c>
      <c r="FS37" s="1">
        <f>FR37-FS29</f>
        <v>3091.1725875479233</v>
      </c>
      <c r="FT37" s="1">
        <v>5</v>
      </c>
      <c r="FU37" s="1">
        <v>3597</v>
      </c>
      <c r="FV37" s="1">
        <f>FU37-FV29</f>
        <v>2149.0400310846098</v>
      </c>
      <c r="FW37" s="1">
        <v>5</v>
      </c>
      <c r="FX37" s="1">
        <v>4088</v>
      </c>
      <c r="FY37" s="1" t="s">
        <v>37</v>
      </c>
    </row>
    <row r="38" spans="1:181" x14ac:dyDescent="0.25">
      <c r="A38" s="2"/>
      <c r="B38" s="1">
        <v>5</v>
      </c>
      <c r="C38" s="1">
        <v>967</v>
      </c>
      <c r="D38" s="1">
        <f t="shared" si="0"/>
        <v>130</v>
      </c>
      <c r="E38" s="1">
        <v>5</v>
      </c>
      <c r="F38" s="1">
        <v>943</v>
      </c>
      <c r="G38" s="1">
        <f t="shared" si="1"/>
        <v>91</v>
      </c>
      <c r="H38" s="1">
        <v>5</v>
      </c>
      <c r="I38" s="1">
        <v>971</v>
      </c>
      <c r="J38" s="1">
        <f t="shared" si="2"/>
        <v>104</v>
      </c>
      <c r="K38" s="1">
        <v>5</v>
      </c>
      <c r="L38" s="1">
        <v>976</v>
      </c>
      <c r="M38" s="1">
        <f t="shared" si="3"/>
        <v>140</v>
      </c>
      <c r="N38" s="1">
        <v>5</v>
      </c>
      <c r="O38" s="1">
        <v>975</v>
      </c>
      <c r="P38" s="1">
        <f t="shared" si="4"/>
        <v>139</v>
      </c>
      <c r="T38" s="1">
        <v>5</v>
      </c>
      <c r="U38" s="1">
        <v>1126.4313874147099</v>
      </c>
      <c r="V38" s="1">
        <f>U38-V30</f>
        <v>114.75925941469688</v>
      </c>
      <c r="W38" s="1">
        <v>5</v>
      </c>
      <c r="X38" s="1">
        <v>1162.9843014128701</v>
      </c>
      <c r="Y38" s="1">
        <f>X38-Y30</f>
        <v>139.19481534632871</v>
      </c>
      <c r="Z38" s="1">
        <v>5</v>
      </c>
      <c r="AA38" s="1">
        <v>1212.84384384384</v>
      </c>
      <c r="AB38" s="1">
        <f>AA38-AB30</f>
        <v>181.12372859814991</v>
      </c>
      <c r="AC38" s="1">
        <v>5</v>
      </c>
      <c r="AD38" s="1">
        <v>1201.9556962025299</v>
      </c>
      <c r="AE38" s="1">
        <f>AD38-AE30</f>
        <v>168.78885101533001</v>
      </c>
      <c r="AI38" s="1">
        <v>5</v>
      </c>
      <c r="AJ38" s="1">
        <v>1334.3067282321899</v>
      </c>
      <c r="AK38" s="1">
        <f>AJ38-AK30</f>
        <v>145.43560011524323</v>
      </c>
      <c r="AL38" s="1">
        <v>5</v>
      </c>
      <c r="AM38" s="1">
        <v>1235.5196506550201</v>
      </c>
      <c r="AN38" s="1">
        <f>AM38-AN30</f>
        <v>58.517039203936747</v>
      </c>
      <c r="AO38" s="1">
        <v>5</v>
      </c>
      <c r="AP38" s="1">
        <v>1218.5890295358599</v>
      </c>
      <c r="AQ38" s="1">
        <f>AP38-AQ30</f>
        <v>12.388966731156643</v>
      </c>
      <c r="AR38" s="1">
        <v>5</v>
      </c>
      <c r="AS38" s="1">
        <v>1201.21979067555</v>
      </c>
      <c r="AT38" s="1">
        <f>AS38-AT30</f>
        <v>-34.895004710956755</v>
      </c>
      <c r="AW38" s="2"/>
      <c r="AX38" s="1">
        <v>6</v>
      </c>
      <c r="AY38" s="1">
        <v>1946.1875732708099</v>
      </c>
      <c r="AZ38" s="1">
        <f>AY38-AZ29</f>
        <v>490.4024302040666</v>
      </c>
      <c r="BA38" s="1">
        <v>6</v>
      </c>
      <c r="BB38" s="1">
        <v>1834.3118393234699</v>
      </c>
      <c r="BC38" s="1">
        <f>BB38-BC29</f>
        <v>307.12496134489334</v>
      </c>
      <c r="BD38" s="1">
        <v>6</v>
      </c>
      <c r="BE38" s="1">
        <v>2003.9114927344799</v>
      </c>
      <c r="BF38" s="1">
        <f>BE38-BF29</f>
        <v>502.8468438727366</v>
      </c>
      <c r="BG38" s="1">
        <v>6</v>
      </c>
      <c r="BH38" s="1">
        <v>1669.51178451178</v>
      </c>
      <c r="BI38" s="1">
        <f>BH38-BI29</f>
        <v>372.92457845851641</v>
      </c>
      <c r="BM38" s="1">
        <v>6</v>
      </c>
      <c r="BN38" s="1">
        <v>1615.6186742694199</v>
      </c>
      <c r="BO38" s="1">
        <f>BN38-BO29</f>
        <v>359.71824459344339</v>
      </c>
      <c r="BP38" s="1">
        <v>6</v>
      </c>
      <c r="BQ38" s="1">
        <v>1763.7227022780801</v>
      </c>
      <c r="BR38" s="1">
        <f>BQ38-BR29</f>
        <v>498.10240090494017</v>
      </c>
      <c r="BS38" s="1">
        <v>6</v>
      </c>
      <c r="BT38" s="1">
        <v>1855.07322654462</v>
      </c>
      <c r="BU38" s="1">
        <f>BT38-BU29</f>
        <v>543.26884811376681</v>
      </c>
      <c r="BV38" s="1">
        <v>6</v>
      </c>
      <c r="BW38" s="1">
        <v>1677.07131537242</v>
      </c>
      <c r="BX38" s="1">
        <f>BW38-BX29</f>
        <v>423.20605775918352</v>
      </c>
      <c r="CB38" s="1">
        <v>6</v>
      </c>
      <c r="CC38" s="1">
        <v>1919.34928631402</v>
      </c>
      <c r="CD38" s="1">
        <f>CC38-CD29</f>
        <v>588.27091298502</v>
      </c>
      <c r="CE38" s="1">
        <v>6</v>
      </c>
      <c r="CF38" s="1">
        <v>1567.35385949696</v>
      </c>
      <c r="CG38" s="1">
        <f>CF38-CG29</f>
        <v>408.77102939507654</v>
      </c>
      <c r="CH38" s="1">
        <v>6</v>
      </c>
      <c r="CI38" s="1">
        <v>1431.82476190476</v>
      </c>
      <c r="CJ38" s="1">
        <f>CI38-CJ29</f>
        <v>296.12186123576976</v>
      </c>
      <c r="CK38" s="1">
        <v>6</v>
      </c>
      <c r="CL38" s="1">
        <v>1779.3969030154799</v>
      </c>
      <c r="CM38" s="1">
        <f>CL38-CM29</f>
        <v>603.14323142914327</v>
      </c>
      <c r="CP38" s="2"/>
      <c r="CQ38" s="1">
        <v>6</v>
      </c>
      <c r="CR38" s="1">
        <v>4898.4055201698502</v>
      </c>
      <c r="CS38" s="1">
        <f>CR38-CS29</f>
        <v>3824.7718711680172</v>
      </c>
      <c r="CT38" s="1">
        <v>6</v>
      </c>
      <c r="CU38" s="1">
        <v>4448.97111913357</v>
      </c>
      <c r="CV38" s="1">
        <f>CU38-CV29</f>
        <v>3258.8000400613637</v>
      </c>
      <c r="CW38" s="1">
        <v>6</v>
      </c>
      <c r="CX38" s="1">
        <v>4725.8290043289999</v>
      </c>
      <c r="CY38" s="1">
        <f>CX38-CY29</f>
        <v>2884.8568321404437</v>
      </c>
      <c r="CZ38" s="1">
        <v>6</v>
      </c>
      <c r="DA38" s="1">
        <v>5365.0136116152498</v>
      </c>
      <c r="DB38" s="1">
        <f>DA38-DB29</f>
        <v>3451.327328578117</v>
      </c>
      <c r="DF38" s="1">
        <v>6</v>
      </c>
      <c r="DG38" s="1">
        <v>4206.4221014492796</v>
      </c>
      <c r="DH38" s="1">
        <f>DG38-DH29</f>
        <v>3086.4948929676366</v>
      </c>
      <c r="DI38" s="1">
        <v>6</v>
      </c>
      <c r="DJ38" s="1">
        <v>4442.5883014623196</v>
      </c>
      <c r="DK38" s="1">
        <f>DJ38-DK29</f>
        <v>3286.9131509144863</v>
      </c>
      <c r="DL38" s="1">
        <v>6</v>
      </c>
      <c r="DM38" s="1">
        <v>3589.5268336314798</v>
      </c>
      <c r="DN38" s="1">
        <f>DM38-DN29</f>
        <v>2442.8220077489696</v>
      </c>
      <c r="DO38" s="1">
        <v>6</v>
      </c>
      <c r="DP38" s="1">
        <v>3177.7104399212099</v>
      </c>
      <c r="DQ38" s="1">
        <f>DP38-DQ29</f>
        <v>2074.7491465316434</v>
      </c>
      <c r="DU38" s="1">
        <v>6</v>
      </c>
      <c r="DV38" s="1">
        <v>5523.8506694129801</v>
      </c>
      <c r="DW38" s="1">
        <f>DV38-DW29</f>
        <v>4229.6864926673534</v>
      </c>
      <c r="DX38" s="1">
        <v>6</v>
      </c>
      <c r="DY38" s="1">
        <v>4405.6532663316602</v>
      </c>
      <c r="DZ38" s="1">
        <f>DY38-DZ29</f>
        <v>3129.3619500364466</v>
      </c>
      <c r="EA38" s="1">
        <v>6</v>
      </c>
      <c r="EB38" s="1">
        <v>4647.9016083254501</v>
      </c>
      <c r="EC38" s="1">
        <f>EB38-EC29</f>
        <v>3351.2591695475803</v>
      </c>
      <c r="ED38" s="1">
        <v>6</v>
      </c>
      <c r="EE38" s="1">
        <v>4719.4425727411899</v>
      </c>
      <c r="EF38" s="1">
        <f>EE38-EF29</f>
        <v>3414.9569679564902</v>
      </c>
      <c r="EI38" s="2"/>
      <c r="EJ38" s="1">
        <v>6</v>
      </c>
      <c r="EK38" s="1">
        <v>3789</v>
      </c>
      <c r="EL38" s="1">
        <f>EK38-EL29</f>
        <v>2563.5778375427399</v>
      </c>
      <c r="EM38" s="1">
        <v>6</v>
      </c>
      <c r="EN38" s="1">
        <v>3354</v>
      </c>
      <c r="EO38" s="1">
        <f>EN38-EO29</f>
        <v>2104.1213131829163</v>
      </c>
      <c r="EP38" s="1">
        <v>6</v>
      </c>
      <c r="EQ38" s="1">
        <v>2420</v>
      </c>
      <c r="ER38" s="1">
        <f>EQ38-ER29</f>
        <v>1206.6036408186467</v>
      </c>
      <c r="ES38" s="1">
        <v>6</v>
      </c>
      <c r="ET38" s="1">
        <v>3359</v>
      </c>
      <c r="EU38" s="1">
        <f>ET38-EU29</f>
        <v>2217.8398819741033</v>
      </c>
      <c r="EY38" s="1">
        <v>6</v>
      </c>
      <c r="EZ38" s="1">
        <v>3748</v>
      </c>
      <c r="FA38" s="1">
        <f>EZ38-FA29</f>
        <v>2610.6934517926802</v>
      </c>
      <c r="FB38" s="1">
        <v>6</v>
      </c>
      <c r="FC38" s="1">
        <v>2513</v>
      </c>
      <c r="FD38" s="1">
        <f>FC38-FD29</f>
        <v>1398.3883476072667</v>
      </c>
      <c r="FE38" s="1">
        <v>6</v>
      </c>
      <c r="FF38" s="1">
        <v>3294</v>
      </c>
      <c r="FG38" s="1">
        <f>FF38-FG29</f>
        <v>2171.7764525570501</v>
      </c>
      <c r="FH38" s="1">
        <v>6</v>
      </c>
      <c r="FI38" s="1">
        <v>2680</v>
      </c>
      <c r="FJ38" s="1">
        <f>FI38-FJ29</f>
        <v>1466.7563177904067</v>
      </c>
      <c r="FN38" s="1">
        <v>6</v>
      </c>
      <c r="FO38" s="1">
        <v>3216</v>
      </c>
      <c r="FP38" s="1">
        <f>FO38-FP29</f>
        <v>1858.8321990995767</v>
      </c>
      <c r="FQ38" s="1">
        <v>6</v>
      </c>
      <c r="FR38" s="1">
        <v>4428</v>
      </c>
      <c r="FS38" s="1">
        <f>FR38-FS29</f>
        <v>2978.1725875479233</v>
      </c>
      <c r="FT38" s="1">
        <v>6</v>
      </c>
      <c r="FU38" s="1">
        <v>3523</v>
      </c>
      <c r="FV38" s="1">
        <f>FU38-FV29</f>
        <v>2075.0400310846098</v>
      </c>
      <c r="FW38" s="1">
        <v>6</v>
      </c>
      <c r="FX38" s="1">
        <v>4650</v>
      </c>
      <c r="FY38" s="1">
        <f>FX38-FY29</f>
        <v>3237.3962338323572</v>
      </c>
    </row>
    <row r="39" spans="1:181" x14ac:dyDescent="0.25">
      <c r="A39" s="2"/>
      <c r="B39" s="1">
        <v>6</v>
      </c>
      <c r="C39" s="1">
        <v>1013</v>
      </c>
      <c r="D39" s="1">
        <f t="shared" si="0"/>
        <v>176</v>
      </c>
      <c r="E39" s="1">
        <v>6</v>
      </c>
      <c r="F39" s="1">
        <v>1006</v>
      </c>
      <c r="G39" s="1">
        <f t="shared" si="1"/>
        <v>154</v>
      </c>
      <c r="H39" s="1">
        <v>6</v>
      </c>
      <c r="I39" s="1">
        <v>1022</v>
      </c>
      <c r="J39" s="1">
        <f t="shared" si="2"/>
        <v>155</v>
      </c>
      <c r="K39" s="1">
        <v>6</v>
      </c>
      <c r="L39" s="1">
        <v>980</v>
      </c>
      <c r="M39" s="1">
        <f t="shared" si="3"/>
        <v>144</v>
      </c>
      <c r="N39" s="1">
        <v>6</v>
      </c>
      <c r="O39" s="1">
        <v>1066</v>
      </c>
      <c r="P39" s="1">
        <f t="shared" si="4"/>
        <v>230</v>
      </c>
      <c r="T39" s="1">
        <v>6</v>
      </c>
      <c r="U39" s="1">
        <v>1135.6830188679201</v>
      </c>
      <c r="V39" s="1">
        <f>U39-V30</f>
        <v>124.01089086790705</v>
      </c>
      <c r="W39" s="1">
        <v>6</v>
      </c>
      <c r="X39" s="1">
        <v>1280.7816627816601</v>
      </c>
      <c r="Y39" s="1">
        <f>X39-Y30</f>
        <v>256.99217671511872</v>
      </c>
      <c r="Z39" s="1">
        <v>6</v>
      </c>
      <c r="AA39" s="1">
        <v>1359.37211634905</v>
      </c>
      <c r="AB39" s="1">
        <f>AA39-AB30</f>
        <v>327.65200110335991</v>
      </c>
      <c r="AC39" s="1">
        <v>6</v>
      </c>
      <c r="AD39" s="1">
        <v>1216.7960199004999</v>
      </c>
      <c r="AE39" s="1">
        <f>AD39-AE30</f>
        <v>183.62917471330002</v>
      </c>
      <c r="AI39" s="1">
        <v>6</v>
      </c>
      <c r="AJ39" s="1">
        <v>1296.8848</v>
      </c>
      <c r="AK39" s="1">
        <f>AJ39-AK30</f>
        <v>108.01367188305335</v>
      </c>
      <c r="AL39" s="1">
        <v>6</v>
      </c>
      <c r="AM39" s="1">
        <v>1157.9834070796501</v>
      </c>
      <c r="AN39" s="1">
        <f>AM39-AN30</f>
        <v>-19.019204371433261</v>
      </c>
      <c r="AO39" s="1">
        <v>6</v>
      </c>
      <c r="AP39" s="1">
        <v>1219.2650000000001</v>
      </c>
      <c r="AQ39" s="1">
        <f>AP39-AQ30</f>
        <v>13.064937195296807</v>
      </c>
      <c r="AR39" s="1">
        <v>6</v>
      </c>
      <c r="AS39" s="1">
        <v>1233.80510879849</v>
      </c>
      <c r="AT39" s="1">
        <f>AS39-AT30</f>
        <v>-2.3096865880168025</v>
      </c>
      <c r="AW39" s="2"/>
      <c r="AX39" s="1">
        <v>7</v>
      </c>
      <c r="AY39" s="1">
        <v>2136.4482758620702</v>
      </c>
      <c r="AZ39" s="1">
        <f>AY39-AZ29</f>
        <v>680.66313279532687</v>
      </c>
      <c r="BA39" s="1">
        <v>7</v>
      </c>
      <c r="BB39" s="1">
        <v>2204.5362776025199</v>
      </c>
      <c r="BC39" s="1">
        <f>BB39-BC29</f>
        <v>677.34939962394333</v>
      </c>
      <c r="BD39" s="1">
        <v>7</v>
      </c>
      <c r="BE39" s="1">
        <v>2163.41479524439</v>
      </c>
      <c r="BF39" s="1">
        <f>BE39-BF29</f>
        <v>662.3501463826467</v>
      </c>
      <c r="BG39" s="1">
        <v>7</v>
      </c>
      <c r="BH39" s="1">
        <v>1595.33409090909</v>
      </c>
      <c r="BI39" s="1">
        <f>BH39-BI29</f>
        <v>298.74688485582647</v>
      </c>
      <c r="BM39" s="1">
        <v>7</v>
      </c>
      <c r="BN39" s="1">
        <v>1668.84576757532</v>
      </c>
      <c r="BO39" s="1">
        <f>BN39-BO29</f>
        <v>412.94533789934349</v>
      </c>
      <c r="BP39" s="1">
        <v>7</v>
      </c>
      <c r="BQ39" s="1">
        <v>1757.2124311565699</v>
      </c>
      <c r="BR39" s="1">
        <f>BQ39-BR29</f>
        <v>491.59212978342998</v>
      </c>
      <c r="BS39" s="1">
        <v>7</v>
      </c>
      <c r="BT39" s="1">
        <v>1759.65289256198</v>
      </c>
      <c r="BU39" s="1">
        <f>BT39-BU29</f>
        <v>447.84851413112688</v>
      </c>
      <c r="BV39" s="1">
        <v>7</v>
      </c>
      <c r="BW39" s="1">
        <v>1714.6512738853501</v>
      </c>
      <c r="BX39" s="1">
        <f>BW39-BX29</f>
        <v>460.78601627211356</v>
      </c>
      <c r="CB39" s="1">
        <v>7</v>
      </c>
      <c r="CC39" s="1">
        <v>1877.8003369839901</v>
      </c>
      <c r="CD39" s="1">
        <f>CC39-CD29</f>
        <v>546.72196365499008</v>
      </c>
      <c r="CE39" s="1">
        <v>7</v>
      </c>
      <c r="CF39" s="1">
        <v>1708.9493449781701</v>
      </c>
      <c r="CG39" s="1">
        <f>CF39-CG29</f>
        <v>550.3665148762866</v>
      </c>
      <c r="CH39" s="1">
        <v>7</v>
      </c>
      <c r="CI39" s="1">
        <v>1519.7523719165099</v>
      </c>
      <c r="CJ39" s="1">
        <f>CI39-CJ29</f>
        <v>384.0494712475197</v>
      </c>
      <c r="CK39" s="1">
        <v>7</v>
      </c>
      <c r="CL39" s="1">
        <v>1661.6515650741401</v>
      </c>
      <c r="CM39" s="1">
        <f>CL39-CM29</f>
        <v>485.39789348780346</v>
      </c>
      <c r="CP39" s="2"/>
      <c r="CQ39" s="1">
        <v>7</v>
      </c>
      <c r="CR39" s="1">
        <v>4984.8184713375804</v>
      </c>
      <c r="CS39" s="1">
        <f>CR39-CS29</f>
        <v>3911.1848223357474</v>
      </c>
      <c r="CT39" s="1">
        <v>7</v>
      </c>
      <c r="CU39" s="1">
        <v>5476.2367713004496</v>
      </c>
      <c r="CV39" s="1">
        <f>CU39-CV29</f>
        <v>4286.0656922282433</v>
      </c>
      <c r="CW39" s="1">
        <v>7</v>
      </c>
      <c r="CX39" s="1">
        <v>5012.7545945945903</v>
      </c>
      <c r="CY39" s="1">
        <f>CX39-CY29</f>
        <v>3171.7824224060341</v>
      </c>
      <c r="CZ39" s="1">
        <v>7</v>
      </c>
      <c r="DA39" s="1">
        <v>5774.5265049416003</v>
      </c>
      <c r="DB39" s="1">
        <f>DA39-DB29</f>
        <v>3860.8402219044674</v>
      </c>
      <c r="DF39" s="1">
        <v>7</v>
      </c>
      <c r="DG39" s="1">
        <v>4786.7976406533598</v>
      </c>
      <c r="DH39" s="1">
        <f>DG39-DH29</f>
        <v>3666.8704321717169</v>
      </c>
      <c r="DI39" s="1">
        <v>7</v>
      </c>
      <c r="DJ39" s="1">
        <v>3510.6511891279702</v>
      </c>
      <c r="DK39" s="1">
        <f>DJ39-DK29</f>
        <v>2354.9760385801369</v>
      </c>
      <c r="DL39" s="1">
        <v>7</v>
      </c>
      <c r="DM39" s="1">
        <v>4594.0896184560797</v>
      </c>
      <c r="DN39" s="1">
        <f>DM39-DN29</f>
        <v>3447.3847925735699</v>
      </c>
      <c r="DO39" s="1">
        <v>7</v>
      </c>
      <c r="DP39" s="1">
        <v>3493.6273864384498</v>
      </c>
      <c r="DQ39" s="1">
        <f>DP39-DQ29</f>
        <v>2390.6660930488833</v>
      </c>
      <c r="DU39" s="1">
        <v>7</v>
      </c>
      <c r="DV39" s="1">
        <v>5119.0413650465398</v>
      </c>
      <c r="DW39" s="1">
        <f>DV39-DW29</f>
        <v>3824.8771883009131</v>
      </c>
      <c r="DX39" s="1">
        <v>7</v>
      </c>
      <c r="DY39" s="1">
        <v>5056.4747899159702</v>
      </c>
      <c r="DZ39" s="1">
        <f>DY39-DZ29</f>
        <v>3780.1834736207566</v>
      </c>
      <c r="EA39" s="1">
        <v>7</v>
      </c>
      <c r="EB39" s="1">
        <v>4348.1013384321204</v>
      </c>
      <c r="EC39" s="1">
        <f>EB39-EC29</f>
        <v>3051.4588996542507</v>
      </c>
      <c r="ED39" s="1">
        <v>7</v>
      </c>
      <c r="EE39" s="1">
        <v>4606.3699421965302</v>
      </c>
      <c r="EF39" s="1">
        <f>EE39-EF29</f>
        <v>3301.8843374118305</v>
      </c>
      <c r="EI39" s="2"/>
      <c r="EJ39" s="1">
        <v>7</v>
      </c>
      <c r="EK39" s="1">
        <v>2908</v>
      </c>
      <c r="EL39" s="1">
        <f>EK39-EL29</f>
        <v>1682.5778375427399</v>
      </c>
      <c r="EM39" s="1">
        <v>7</v>
      </c>
      <c r="EN39" s="1">
        <v>2454</v>
      </c>
      <c r="EO39" s="1">
        <f>EN39-EO29</f>
        <v>1204.1213131829165</v>
      </c>
      <c r="EP39" s="1">
        <v>7</v>
      </c>
      <c r="EQ39" s="1">
        <v>3316</v>
      </c>
      <c r="ER39" s="1">
        <f>EQ39-ER29</f>
        <v>2102.6036408186465</v>
      </c>
      <c r="ES39" s="1">
        <v>7</v>
      </c>
      <c r="ET39" s="1">
        <v>3270</v>
      </c>
      <c r="EU39" s="1">
        <f>ET39-EU29</f>
        <v>2128.8398819741033</v>
      </c>
      <c r="EY39" s="1">
        <v>7</v>
      </c>
      <c r="EZ39" s="1">
        <v>4740</v>
      </c>
      <c r="FA39" s="1">
        <f>EZ39-FA29</f>
        <v>3602.6934517926802</v>
      </c>
      <c r="FB39" s="1">
        <v>7</v>
      </c>
      <c r="FC39" s="1">
        <v>5055</v>
      </c>
      <c r="FD39" s="1">
        <f>FC39-FD29</f>
        <v>3940.388347607267</v>
      </c>
      <c r="FE39" s="1">
        <v>7</v>
      </c>
      <c r="FF39" s="1">
        <v>3166</v>
      </c>
      <c r="FG39" s="1">
        <f>FF39-FG29</f>
        <v>2043.7764525570501</v>
      </c>
      <c r="FH39" s="1">
        <v>7</v>
      </c>
      <c r="FI39" s="1">
        <v>2764</v>
      </c>
      <c r="FJ39" s="1">
        <f>FI39-FJ29</f>
        <v>1550.7563177904067</v>
      </c>
      <c r="FN39" s="1">
        <v>7</v>
      </c>
      <c r="FO39" s="1">
        <v>3251</v>
      </c>
      <c r="FP39" s="1">
        <f>FO39-FP29</f>
        <v>1893.8321990995767</v>
      </c>
      <c r="FQ39" s="1">
        <v>7</v>
      </c>
      <c r="FR39" s="1">
        <v>4126</v>
      </c>
      <c r="FS39" s="1">
        <f>FR39-FS29</f>
        <v>2676.1725875479233</v>
      </c>
      <c r="FT39" s="1">
        <v>7</v>
      </c>
      <c r="FU39" s="1">
        <v>4546</v>
      </c>
      <c r="FV39" s="1">
        <f>FU39-FV29</f>
        <v>3098.0400310846098</v>
      </c>
      <c r="FW39" s="1">
        <v>7</v>
      </c>
      <c r="FX39" s="1">
        <v>2908</v>
      </c>
      <c r="FY39" s="1">
        <f>FX39-FY29</f>
        <v>1495.396233832357</v>
      </c>
    </row>
    <row r="40" spans="1:181" x14ac:dyDescent="0.25">
      <c r="A40" s="2"/>
      <c r="B40" s="1">
        <v>7</v>
      </c>
      <c r="C40" s="1">
        <v>1013</v>
      </c>
      <c r="D40" s="1">
        <f t="shared" si="0"/>
        <v>176</v>
      </c>
      <c r="E40" s="1">
        <v>7</v>
      </c>
      <c r="F40" s="1">
        <v>968</v>
      </c>
      <c r="G40" s="1">
        <f t="shared" si="1"/>
        <v>116</v>
      </c>
      <c r="H40" s="1">
        <v>7</v>
      </c>
      <c r="I40" s="1">
        <v>975</v>
      </c>
      <c r="J40" s="1">
        <f t="shared" si="2"/>
        <v>108</v>
      </c>
      <c r="K40" s="1">
        <v>7</v>
      </c>
      <c r="L40" s="1">
        <v>937</v>
      </c>
      <c r="M40" s="1">
        <f t="shared" si="3"/>
        <v>101</v>
      </c>
      <c r="N40" s="1">
        <v>7</v>
      </c>
      <c r="O40" s="1">
        <v>917</v>
      </c>
      <c r="P40" s="1">
        <f t="shared" si="4"/>
        <v>81</v>
      </c>
      <c r="T40" s="1">
        <v>7</v>
      </c>
      <c r="U40" s="1">
        <v>1260.13433962264</v>
      </c>
      <c r="V40" s="1">
        <f>U40-V30</f>
        <v>248.46221162262702</v>
      </c>
      <c r="W40" s="1">
        <v>7</v>
      </c>
      <c r="X40" s="1">
        <v>1170.26640625</v>
      </c>
      <c r="Y40" s="1">
        <f>X40-Y30</f>
        <v>146.47692018345867</v>
      </c>
      <c r="Z40" s="1">
        <v>7</v>
      </c>
      <c r="AA40" s="1">
        <v>1122.27382146439</v>
      </c>
      <c r="AB40" s="1">
        <f>AA40-AB30</f>
        <v>90.553706218699972</v>
      </c>
      <c r="AC40" s="1">
        <v>7</v>
      </c>
      <c r="AD40" s="1">
        <v>1198.72875</v>
      </c>
      <c r="AE40" s="1">
        <f>AD40-AE30</f>
        <v>165.56190481280009</v>
      </c>
      <c r="AI40" s="1">
        <v>7</v>
      </c>
      <c r="AJ40" s="1">
        <v>1268.53375694996</v>
      </c>
      <c r="AK40" s="1">
        <f>AJ40-AK30</f>
        <v>79.662628833013287</v>
      </c>
      <c r="AL40" s="1">
        <v>7</v>
      </c>
      <c r="AM40" s="1">
        <v>1248.0723830735001</v>
      </c>
      <c r="AN40" s="1">
        <f>AM40-AN30</f>
        <v>71.069771622416738</v>
      </c>
      <c r="AO40" s="1">
        <v>7</v>
      </c>
      <c r="AP40" s="1">
        <v>1270.7647554806099</v>
      </c>
      <c r="AQ40" s="1">
        <f>AP40-AQ30</f>
        <v>64.564692675906599</v>
      </c>
      <c r="AR40" s="1">
        <v>7</v>
      </c>
      <c r="AS40" s="1">
        <v>1224.18500948767</v>
      </c>
      <c r="AT40" s="1">
        <f>AS40-AT30</f>
        <v>-11.929785898836826</v>
      </c>
      <c r="AW40" s="2"/>
      <c r="AX40" s="1">
        <v>8</v>
      </c>
      <c r="AY40" s="1">
        <v>1796.6078199052099</v>
      </c>
      <c r="AZ40" s="1">
        <f>AY40-AZ29</f>
        <v>340.82267683846658</v>
      </c>
      <c r="BA40" s="1">
        <v>8</v>
      </c>
      <c r="BB40" s="1">
        <v>2044.59232365145</v>
      </c>
      <c r="BC40" s="1">
        <f>BB40-BC29</f>
        <v>517.40544567287338</v>
      </c>
      <c r="BD40" s="1">
        <v>8</v>
      </c>
      <c r="BE40" s="1">
        <v>2268.3574244415199</v>
      </c>
      <c r="BF40" s="1">
        <f>BE40-BF29</f>
        <v>767.29277557977662</v>
      </c>
      <c r="BG40" s="1">
        <v>8</v>
      </c>
      <c r="BH40" s="1">
        <v>1681.37107623318</v>
      </c>
      <c r="BI40" s="1">
        <f>BH40-BI29</f>
        <v>384.78387017991645</v>
      </c>
      <c r="BM40" s="1">
        <v>8</v>
      </c>
      <c r="BN40" s="1">
        <v>1584.1830985915501</v>
      </c>
      <c r="BO40" s="1">
        <f>BN40-BO29</f>
        <v>328.28266891557359</v>
      </c>
      <c r="BP40" s="1">
        <v>8</v>
      </c>
      <c r="BQ40" s="1">
        <v>1819.17688679245</v>
      </c>
      <c r="BR40" s="1">
        <f>BQ40-BR29</f>
        <v>553.55658541931007</v>
      </c>
      <c r="BS40" s="1">
        <v>8</v>
      </c>
      <c r="BT40" s="1">
        <v>1765.74105102818</v>
      </c>
      <c r="BU40" s="1">
        <f>BT40-BU29</f>
        <v>453.93667259732683</v>
      </c>
      <c r="BV40" s="1">
        <v>8</v>
      </c>
      <c r="BW40" s="1">
        <v>1672.35685963521</v>
      </c>
      <c r="BX40" s="1">
        <f>BW40-BX29</f>
        <v>418.49160202197345</v>
      </c>
      <c r="CB40" s="1">
        <v>8</v>
      </c>
      <c r="CC40" s="1">
        <v>1888.40643522439</v>
      </c>
      <c r="CD40" s="1">
        <f>CC40-CD29</f>
        <v>557.32806189538996</v>
      </c>
      <c r="CE40" s="1">
        <v>8</v>
      </c>
      <c r="CF40" s="1">
        <v>1803.0568678915099</v>
      </c>
      <c r="CG40" s="1">
        <f>CF40-CG29</f>
        <v>644.47403778962644</v>
      </c>
      <c r="CH40" s="1">
        <v>8</v>
      </c>
      <c r="CI40" s="1">
        <v>1520.0170616113701</v>
      </c>
      <c r="CJ40" s="1">
        <f>CI40-CJ29</f>
        <v>384.31416094237989</v>
      </c>
      <c r="CK40" s="1">
        <v>8</v>
      </c>
      <c r="CL40" s="1">
        <v>1727.8665568368999</v>
      </c>
      <c r="CM40" s="1">
        <f>CL40-CM29</f>
        <v>551.61288525056329</v>
      </c>
      <c r="CP40" s="2"/>
      <c r="CQ40" s="1">
        <v>8</v>
      </c>
      <c r="CR40" s="1">
        <v>4530.5191082802503</v>
      </c>
      <c r="CS40" s="1">
        <f>CR40-CS29</f>
        <v>3456.8854592784173</v>
      </c>
      <c r="CT40" s="1">
        <v>8</v>
      </c>
      <c r="CU40" s="1">
        <v>5564.9175627240102</v>
      </c>
      <c r="CV40" s="1">
        <f>CU40-CV29</f>
        <v>4374.7464836518038</v>
      </c>
      <c r="CW40" s="1">
        <v>8</v>
      </c>
      <c r="CX40" s="1">
        <v>4808.1807359307404</v>
      </c>
      <c r="CY40" s="1">
        <f>CX40-CY29</f>
        <v>2967.2085637421842</v>
      </c>
      <c r="CZ40" s="1">
        <v>8</v>
      </c>
      <c r="DA40" s="1">
        <v>6301.7879061371796</v>
      </c>
      <c r="DB40" s="1">
        <f>DA40-DB29</f>
        <v>4388.1016231000467</v>
      </c>
      <c r="DF40" s="1">
        <v>8</v>
      </c>
      <c r="DG40" s="1">
        <v>5256.8672727272697</v>
      </c>
      <c r="DH40" s="1">
        <f>DG40-DH29</f>
        <v>4136.9400642456267</v>
      </c>
      <c r="DI40" s="1">
        <v>8</v>
      </c>
      <c r="DJ40" s="1">
        <v>5656.7623873873899</v>
      </c>
      <c r="DK40" s="1">
        <f>DJ40-DK29</f>
        <v>4501.0872368395567</v>
      </c>
      <c r="DL40" s="1">
        <v>8</v>
      </c>
      <c r="DM40" s="1">
        <v>5557.7746228926399</v>
      </c>
      <c r="DN40" s="1">
        <f>DM40-DN29</f>
        <v>4411.0697970101301</v>
      </c>
      <c r="DO40" s="1">
        <v>8</v>
      </c>
      <c r="DP40" s="1">
        <v>3436.62706270627</v>
      </c>
      <c r="DQ40" s="1">
        <f>DP40-DQ29</f>
        <v>2333.6657693167035</v>
      </c>
      <c r="DU40" s="1">
        <v>8</v>
      </c>
      <c r="DV40" s="1">
        <v>5794.4380853277798</v>
      </c>
      <c r="DW40" s="1">
        <f>DV40-DW29</f>
        <v>4500.2739085821531</v>
      </c>
      <c r="DX40" s="1">
        <v>8</v>
      </c>
      <c r="DY40" s="1">
        <v>4363.3864978903002</v>
      </c>
      <c r="DZ40" s="1">
        <f>DY40-DZ29</f>
        <v>3087.0951815950866</v>
      </c>
      <c r="EA40" s="1">
        <v>8</v>
      </c>
      <c r="EB40" s="1">
        <v>4956.72090823084</v>
      </c>
      <c r="EC40" s="1">
        <f>EB40-EC29</f>
        <v>3660.0784694529702</v>
      </c>
      <c r="ED40" s="1">
        <v>8</v>
      </c>
      <c r="EE40" s="1">
        <v>3925.3599537036998</v>
      </c>
      <c r="EF40" s="1">
        <f>EE40-EF29</f>
        <v>2620.8743489190001</v>
      </c>
      <c r="EI40" s="2"/>
      <c r="EJ40" s="1">
        <v>8</v>
      </c>
      <c r="EK40" s="1">
        <v>3063</v>
      </c>
      <c r="EL40" s="1">
        <f>EK40-EL29</f>
        <v>1837.5778375427399</v>
      </c>
      <c r="EM40" s="1">
        <v>8</v>
      </c>
      <c r="EN40" s="1">
        <v>2864</v>
      </c>
      <c r="EO40" s="1">
        <f>EN40-EO29</f>
        <v>1614.1213131829165</v>
      </c>
      <c r="EP40" s="1">
        <v>8</v>
      </c>
      <c r="EQ40" s="1">
        <v>3049</v>
      </c>
      <c r="ER40" s="1">
        <f>EQ40-ER29</f>
        <v>1835.6036408186467</v>
      </c>
      <c r="ES40" s="1">
        <v>8</v>
      </c>
      <c r="ET40" s="1">
        <v>2870</v>
      </c>
      <c r="EU40" s="1">
        <f>ET40-EU29</f>
        <v>1728.8398819741033</v>
      </c>
      <c r="EY40" s="1">
        <v>8</v>
      </c>
      <c r="EZ40" s="1">
        <v>2977</v>
      </c>
      <c r="FA40" s="1">
        <f>EZ40-FA29</f>
        <v>1839.69345179268</v>
      </c>
      <c r="FB40" s="1">
        <v>8</v>
      </c>
      <c r="FC40" s="1">
        <v>2766</v>
      </c>
      <c r="FD40" s="1">
        <f>FC40-FD29</f>
        <v>1651.3883476072667</v>
      </c>
      <c r="FE40" s="1">
        <v>8</v>
      </c>
      <c r="FF40" s="1">
        <v>3935</v>
      </c>
      <c r="FG40" s="1">
        <f>FF40-FG29</f>
        <v>2812.7764525570501</v>
      </c>
      <c r="FH40" s="1">
        <v>8</v>
      </c>
      <c r="FI40" s="1">
        <v>2963</v>
      </c>
      <c r="FJ40" s="1">
        <f>FI40-FJ29</f>
        <v>1749.7563177904067</v>
      </c>
      <c r="FN40" s="1">
        <v>8</v>
      </c>
      <c r="FO40" s="1">
        <v>4039</v>
      </c>
      <c r="FP40" s="1">
        <f>FO40-FP29</f>
        <v>2681.8321990995764</v>
      </c>
      <c r="FQ40" s="1">
        <v>8</v>
      </c>
      <c r="FR40" s="1">
        <v>3581</v>
      </c>
      <c r="FS40" s="1">
        <f>FR40-FS29</f>
        <v>2131.1725875479233</v>
      </c>
      <c r="FT40" s="1">
        <v>8</v>
      </c>
      <c r="FU40" s="1">
        <v>5404</v>
      </c>
      <c r="FV40" s="1">
        <f>FU40-FV29</f>
        <v>3956.0400310846098</v>
      </c>
      <c r="FW40" s="1">
        <v>8</v>
      </c>
      <c r="FX40" s="1">
        <v>3208</v>
      </c>
      <c r="FY40" s="1">
        <f>FX40-FY29</f>
        <v>1795.396233832357</v>
      </c>
    </row>
    <row r="41" spans="1:181" x14ac:dyDescent="0.25">
      <c r="A41" s="2"/>
      <c r="B41" s="1">
        <v>8</v>
      </c>
      <c r="C41" s="1">
        <v>966</v>
      </c>
      <c r="D41" s="1">
        <f t="shared" si="0"/>
        <v>129</v>
      </c>
      <c r="E41" s="1">
        <v>8</v>
      </c>
      <c r="F41" s="1">
        <v>884</v>
      </c>
      <c r="G41" s="1">
        <f t="shared" si="1"/>
        <v>32</v>
      </c>
      <c r="H41" s="1">
        <v>8</v>
      </c>
      <c r="I41" s="1">
        <v>1053</v>
      </c>
      <c r="J41" s="1">
        <f t="shared" si="2"/>
        <v>186</v>
      </c>
      <c r="K41" s="1">
        <v>8</v>
      </c>
      <c r="L41" s="1">
        <v>970</v>
      </c>
      <c r="M41" s="1">
        <f t="shared" si="3"/>
        <v>134</v>
      </c>
      <c r="N41" s="1">
        <v>8</v>
      </c>
      <c r="O41" s="1">
        <v>918</v>
      </c>
      <c r="P41" s="1">
        <f t="shared" si="4"/>
        <v>82</v>
      </c>
      <c r="T41" s="1">
        <v>8</v>
      </c>
      <c r="U41" s="1">
        <v>1139.3758490565999</v>
      </c>
      <c r="V41" s="1">
        <f>U41-V30</f>
        <v>127.70372105658691</v>
      </c>
      <c r="W41" s="1">
        <v>8</v>
      </c>
      <c r="X41" s="1">
        <v>1235.3062645011601</v>
      </c>
      <c r="Y41" s="1">
        <f>X41-Y30</f>
        <v>211.51677843461869</v>
      </c>
      <c r="Z41" s="1">
        <v>8</v>
      </c>
      <c r="AA41" s="1">
        <v>1155.4950099800401</v>
      </c>
      <c r="AB41" s="1">
        <f>AA41-AB30</f>
        <v>123.77489473435003</v>
      </c>
      <c r="AC41" s="1">
        <v>8</v>
      </c>
      <c r="AD41" s="1">
        <v>1169.2846534653499</v>
      </c>
      <c r="AE41" s="1">
        <f>AD41-AE30</f>
        <v>136.11780827815005</v>
      </c>
      <c r="AI41" s="1">
        <v>8</v>
      </c>
      <c r="AJ41" s="1">
        <v>1250.2273819055199</v>
      </c>
      <c r="AK41" s="1">
        <f>AJ41-AK30</f>
        <v>61.356253788573213</v>
      </c>
      <c r="AL41" s="1">
        <v>8</v>
      </c>
      <c r="AM41" s="1">
        <v>1216.0237837837799</v>
      </c>
      <c r="AN41" s="1">
        <f>AM41-AN30</f>
        <v>39.021172332696551</v>
      </c>
      <c r="AO41" s="1">
        <v>8</v>
      </c>
      <c r="AP41" s="1">
        <v>1210.5509688289801</v>
      </c>
      <c r="AQ41" s="1">
        <f>AP41-AQ30</f>
        <v>4.3509060242768101</v>
      </c>
      <c r="AR41" s="1">
        <v>8</v>
      </c>
      <c r="AS41" s="1">
        <v>1360.7030360531301</v>
      </c>
      <c r="AT41" s="1">
        <f>AS41-AT30</f>
        <v>124.58824066662328</v>
      </c>
      <c r="AW41" s="2"/>
      <c r="AX41" s="1">
        <v>9</v>
      </c>
      <c r="AY41" s="1">
        <v>1974.00953516091</v>
      </c>
      <c r="AZ41" s="1">
        <f>AY41-AZ29</f>
        <v>518.22439209416666</v>
      </c>
      <c r="BA41" s="1">
        <v>9</v>
      </c>
      <c r="BB41" s="1">
        <v>1932.2041666666701</v>
      </c>
      <c r="BC41" s="1">
        <f>BB41-BC29</f>
        <v>405.01728868809346</v>
      </c>
      <c r="BD41" s="1">
        <v>9</v>
      </c>
      <c r="BE41" s="1">
        <v>2185.13848202397</v>
      </c>
      <c r="BF41" s="1">
        <f>BE41-BF29</f>
        <v>684.07383316222672</v>
      </c>
      <c r="BG41" s="1">
        <v>9</v>
      </c>
      <c r="BH41" s="1">
        <v>1773.73310423826</v>
      </c>
      <c r="BI41" s="1">
        <f>BH41-BI29</f>
        <v>477.14589818499644</v>
      </c>
      <c r="BM41" s="1">
        <v>9</v>
      </c>
      <c r="BN41" s="1">
        <v>1730.5080928923301</v>
      </c>
      <c r="BO41" s="1">
        <f>BN41-BO29</f>
        <v>474.60766321635356</v>
      </c>
      <c r="BP41" s="1">
        <v>9</v>
      </c>
      <c r="BQ41" s="1">
        <v>1616.8157480315001</v>
      </c>
      <c r="BR41" s="1">
        <f>BQ41-BR29</f>
        <v>351.1954466583602</v>
      </c>
      <c r="BS41" s="1">
        <v>9</v>
      </c>
      <c r="BT41" s="1">
        <v>1841.09436834094</v>
      </c>
      <c r="BU41" s="1">
        <f>BT41-BU29</f>
        <v>529.28998991008689</v>
      </c>
      <c r="BV41" s="1">
        <v>9</v>
      </c>
      <c r="BW41" s="1">
        <v>1766.29706115965</v>
      </c>
      <c r="BX41" s="1">
        <f>BW41-BX29</f>
        <v>512.43180354641345</v>
      </c>
      <c r="CB41" s="1">
        <v>9</v>
      </c>
      <c r="CC41" s="1">
        <v>1891.3271656854499</v>
      </c>
      <c r="CD41" s="1">
        <f>CC41-CD29</f>
        <v>560.24879235644994</v>
      </c>
      <c r="CE41" s="1">
        <v>9</v>
      </c>
      <c r="CF41" s="1">
        <v>1684.19808861859</v>
      </c>
      <c r="CG41" s="1">
        <f>CF41-CG29</f>
        <v>525.61525851670649</v>
      </c>
      <c r="CH41" s="1">
        <v>9</v>
      </c>
      <c r="CI41" s="1">
        <v>1529.7954759660699</v>
      </c>
      <c r="CJ41" s="1">
        <f>CI41-CJ29</f>
        <v>394.09257529707975</v>
      </c>
      <c r="CK41" s="1">
        <v>9</v>
      </c>
      <c r="CL41" s="1">
        <v>1844.5535420098799</v>
      </c>
      <c r="CM41" s="1">
        <f>CL41-CM29</f>
        <v>668.29987042354333</v>
      </c>
      <c r="CP41" s="2"/>
      <c r="CQ41" s="1">
        <v>9</v>
      </c>
      <c r="CR41" s="1">
        <v>4442.1230116649003</v>
      </c>
      <c r="CS41" s="1">
        <f>CR41-CS29</f>
        <v>3368.4893626630674</v>
      </c>
      <c r="CT41" s="1">
        <v>9</v>
      </c>
      <c r="CU41" s="1">
        <v>3891.96669666967</v>
      </c>
      <c r="CV41" s="1">
        <f>CU41-CV29</f>
        <v>2701.7956175974632</v>
      </c>
      <c r="CW41" s="1">
        <v>9</v>
      </c>
      <c r="CX41" s="1">
        <v>4793.0096256684501</v>
      </c>
      <c r="CY41" s="1">
        <f>CX41-CY29</f>
        <v>2952.0374534798939</v>
      </c>
      <c r="CZ41" s="1">
        <v>9</v>
      </c>
      <c r="DA41" s="1">
        <v>6988.0847610459896</v>
      </c>
      <c r="DB41" s="1">
        <f>DA41-DB29</f>
        <v>5074.3984780088567</v>
      </c>
      <c r="DF41" s="1">
        <v>9</v>
      </c>
      <c r="DG41" s="1">
        <v>4038.9836808703499</v>
      </c>
      <c r="DH41" s="1">
        <f>DG41-DH29</f>
        <v>2919.0564723887064</v>
      </c>
      <c r="DI41" s="1">
        <v>9</v>
      </c>
      <c r="DJ41" s="1">
        <v>5616.8278965129402</v>
      </c>
      <c r="DK41" s="1">
        <f>DJ41-DK29</f>
        <v>4461.152745965107</v>
      </c>
      <c r="DL41" s="1">
        <v>9</v>
      </c>
      <c r="DM41" s="1">
        <v>4422.0170403587399</v>
      </c>
      <c r="DN41" s="1">
        <f>DM41-DN29</f>
        <v>3275.3122144762301</v>
      </c>
      <c r="DO41" s="1">
        <v>9</v>
      </c>
      <c r="DP41" s="1">
        <v>3395.4352399736999</v>
      </c>
      <c r="DQ41" s="1">
        <f>DP41-DQ29</f>
        <v>2292.473946584133</v>
      </c>
      <c r="DU41" s="1">
        <v>9</v>
      </c>
      <c r="DV41" s="1">
        <v>4255.0477673935602</v>
      </c>
      <c r="DW41" s="1">
        <f>DV41-DW29</f>
        <v>2960.8835906479335</v>
      </c>
      <c r="DX41" s="1">
        <v>9</v>
      </c>
      <c r="DY41" s="1">
        <v>4363.4268907563001</v>
      </c>
      <c r="DZ41" s="1">
        <f>DY41-DZ29</f>
        <v>3087.1355744610864</v>
      </c>
      <c r="EA41" s="1">
        <v>9</v>
      </c>
      <c r="EB41" s="1">
        <v>4802.0208728652797</v>
      </c>
      <c r="EC41" s="1">
        <f>EB41-EC29</f>
        <v>3505.3784340874099</v>
      </c>
      <c r="ED41" s="1">
        <v>9</v>
      </c>
      <c r="EE41" s="1">
        <v>4642.9339513325604</v>
      </c>
      <c r="EF41" s="1">
        <f>EE41-EF29</f>
        <v>3338.4483465478606</v>
      </c>
      <c r="EI41" s="2"/>
      <c r="EJ41" s="1">
        <v>9</v>
      </c>
      <c r="EK41" s="1">
        <v>2177</v>
      </c>
      <c r="EL41" s="1">
        <f>EK41-EL29</f>
        <v>951.57783754273987</v>
      </c>
      <c r="EM41" s="1">
        <v>9</v>
      </c>
      <c r="EN41" s="1">
        <v>3407</v>
      </c>
      <c r="EO41" s="1">
        <f>EN41-EO29</f>
        <v>2157.1213131829163</v>
      </c>
      <c r="EP41" s="1">
        <v>9</v>
      </c>
      <c r="EQ41" s="1">
        <v>3489</v>
      </c>
      <c r="ER41" s="1">
        <f>EQ41-ER29</f>
        <v>2275.6036408186465</v>
      </c>
      <c r="ES41" s="1">
        <v>9</v>
      </c>
      <c r="ET41" s="1">
        <v>3152</v>
      </c>
      <c r="EU41" s="1">
        <f>ET41-EU29</f>
        <v>2010.8398819741033</v>
      </c>
      <c r="EY41" s="1">
        <v>9</v>
      </c>
      <c r="EZ41" s="1">
        <v>3110</v>
      </c>
      <c r="FA41" s="1">
        <f>EZ41-FA29</f>
        <v>1972.69345179268</v>
      </c>
      <c r="FB41" s="1">
        <v>9</v>
      </c>
      <c r="FC41" s="1">
        <v>2732</v>
      </c>
      <c r="FD41" s="1">
        <f>FC41-FD29</f>
        <v>1617.3883476072667</v>
      </c>
      <c r="FE41" s="1">
        <v>9</v>
      </c>
      <c r="FF41" s="1">
        <v>2352</v>
      </c>
      <c r="FG41" s="1">
        <f>FF41-FG29</f>
        <v>1229.7764525570501</v>
      </c>
      <c r="FH41" s="1">
        <v>9</v>
      </c>
      <c r="FI41" s="1">
        <v>3284</v>
      </c>
      <c r="FJ41" s="1">
        <f>FI41-FJ29</f>
        <v>2070.7563177904067</v>
      </c>
      <c r="FN41" s="1">
        <v>9</v>
      </c>
      <c r="FO41" s="1">
        <v>4792</v>
      </c>
      <c r="FP41" s="1">
        <f>FO41-FP29</f>
        <v>3434.8321990995764</v>
      </c>
      <c r="FQ41" s="1">
        <v>9</v>
      </c>
      <c r="FR41" s="1">
        <v>4166</v>
      </c>
      <c r="FS41" s="1">
        <f>FR41-FS29</f>
        <v>2716.1725875479233</v>
      </c>
      <c r="FT41" s="1">
        <v>9</v>
      </c>
      <c r="FU41" s="1">
        <v>3850</v>
      </c>
      <c r="FV41" s="1">
        <f>FU41-FV29</f>
        <v>2402.0400310846098</v>
      </c>
      <c r="FW41" s="1">
        <v>9</v>
      </c>
      <c r="FX41" s="1">
        <v>3434</v>
      </c>
      <c r="FY41" s="1">
        <f>FX41-FY29</f>
        <v>2021.396233832357</v>
      </c>
    </row>
    <row r="42" spans="1:181" x14ac:dyDescent="0.25">
      <c r="A42" s="2"/>
      <c r="B42" s="1">
        <v>9</v>
      </c>
      <c r="C42" s="1">
        <v>991</v>
      </c>
      <c r="D42" s="1">
        <f t="shared" si="0"/>
        <v>154</v>
      </c>
      <c r="E42" s="1">
        <v>9</v>
      </c>
      <c r="F42" s="1">
        <v>889</v>
      </c>
      <c r="G42" s="1">
        <f t="shared" si="1"/>
        <v>37</v>
      </c>
      <c r="H42" s="1">
        <v>9</v>
      </c>
      <c r="I42" s="1">
        <v>1034</v>
      </c>
      <c r="J42" s="1">
        <f t="shared" si="2"/>
        <v>167</v>
      </c>
      <c r="K42" s="1">
        <v>9</v>
      </c>
      <c r="L42" s="1">
        <v>963</v>
      </c>
      <c r="M42" s="1">
        <f t="shared" si="3"/>
        <v>127</v>
      </c>
      <c r="N42" s="1">
        <v>9</v>
      </c>
      <c r="O42" s="1">
        <v>1078</v>
      </c>
      <c r="P42" s="1">
        <f t="shared" si="4"/>
        <v>242</v>
      </c>
      <c r="T42" s="1">
        <v>9</v>
      </c>
      <c r="U42" s="1">
        <v>1117.81150643452</v>
      </c>
      <c r="V42" s="1">
        <f>U42-V30</f>
        <v>106.13937843450697</v>
      </c>
      <c r="W42" s="1">
        <v>9</v>
      </c>
      <c r="X42" s="1">
        <v>1162.05019607843</v>
      </c>
      <c r="Y42" s="1">
        <f>X42-Y30</f>
        <v>138.26071001188859</v>
      </c>
      <c r="Z42" s="1">
        <v>9</v>
      </c>
      <c r="AA42" s="1">
        <v>1089.016765286</v>
      </c>
      <c r="AB42" s="1">
        <f>AA42-AB30</f>
        <v>57.296650040309942</v>
      </c>
      <c r="AC42" s="1">
        <v>9</v>
      </c>
      <c r="AD42" s="1">
        <v>1187.8954489544899</v>
      </c>
      <c r="AE42" s="1">
        <f>AD42-AE30</f>
        <v>154.72860376729</v>
      </c>
      <c r="AI42" s="1">
        <v>9</v>
      </c>
      <c r="AJ42" s="1">
        <v>1264.29313099042</v>
      </c>
      <c r="AK42" s="1">
        <f>AJ42-AK30</f>
        <v>75.422002873473275</v>
      </c>
      <c r="AL42" s="1">
        <v>9</v>
      </c>
      <c r="AM42" s="1">
        <v>1223.9465648855</v>
      </c>
      <c r="AN42" s="1">
        <f>AM42-AN30</f>
        <v>46.943953434416699</v>
      </c>
      <c r="AO42" s="1">
        <v>9</v>
      </c>
      <c r="AP42" s="1">
        <v>1199.2659932659899</v>
      </c>
      <c r="AQ42" s="1">
        <f>AP42-AQ30</f>
        <v>-6.9340695387134019</v>
      </c>
      <c r="AR42" s="1">
        <v>9</v>
      </c>
      <c r="AS42" s="1">
        <v>1217.4266792809799</v>
      </c>
      <c r="AT42" s="1">
        <f>AS42-AT30</f>
        <v>-18.688116105526888</v>
      </c>
      <c r="AW42" s="2"/>
      <c r="AX42" s="1">
        <v>10</v>
      </c>
      <c r="AY42" s="1">
        <v>1789.6944114149801</v>
      </c>
      <c r="AZ42" s="1">
        <f>AY42-AZ29</f>
        <v>333.90926834823676</v>
      </c>
      <c r="BA42" s="1">
        <v>10</v>
      </c>
      <c r="BB42" s="1">
        <v>2062.9737670514201</v>
      </c>
      <c r="BC42" s="1">
        <f>BB42-BC29</f>
        <v>535.78688907284345</v>
      </c>
      <c r="BD42" s="1">
        <v>10</v>
      </c>
      <c r="BE42" s="1">
        <v>2082.8303571428601</v>
      </c>
      <c r="BF42" s="1">
        <f>BE42-BF29</f>
        <v>581.76570828111676</v>
      </c>
      <c r="BG42" s="1">
        <v>10</v>
      </c>
      <c r="BH42" s="1">
        <v>1868.8279329608899</v>
      </c>
      <c r="BI42" s="1">
        <f>BH42-BI29</f>
        <v>572.24072690762637</v>
      </c>
      <c r="BM42" s="1">
        <v>10</v>
      </c>
      <c r="BN42" s="1">
        <v>1733.9361549497801</v>
      </c>
      <c r="BO42" s="1">
        <f>BN42-BO29</f>
        <v>478.03572527380356</v>
      </c>
      <c r="BP42" s="1">
        <v>10</v>
      </c>
      <c r="BQ42" s="1">
        <v>1590.6658786446001</v>
      </c>
      <c r="BR42" s="1">
        <f>BQ42-BR29</f>
        <v>325.04557727146016</v>
      </c>
      <c r="BS42" s="1">
        <v>10</v>
      </c>
      <c r="BT42" s="1">
        <v>1854.22505626407</v>
      </c>
      <c r="BU42" s="1">
        <f>BT42-BU29</f>
        <v>542.42067783321681</v>
      </c>
      <c r="BV42" s="1">
        <v>10</v>
      </c>
      <c r="BW42" s="1">
        <v>1762.8811802232899</v>
      </c>
      <c r="BX42" s="1">
        <f>BW42-BX29</f>
        <v>509.01592261005339</v>
      </c>
      <c r="CB42" s="1">
        <v>10</v>
      </c>
      <c r="CC42" s="1">
        <v>1868.2662173546801</v>
      </c>
      <c r="CD42" s="1">
        <f>CC42-CD29</f>
        <v>537.18784402568008</v>
      </c>
      <c r="CE42" s="1">
        <v>10</v>
      </c>
      <c r="CF42" s="1">
        <v>1675.6326889279401</v>
      </c>
      <c r="CG42" s="1">
        <f>CF42-CG29</f>
        <v>517.04985882605661</v>
      </c>
      <c r="CH42" s="1">
        <v>10</v>
      </c>
      <c r="CI42" s="1">
        <v>1600.9583727530701</v>
      </c>
      <c r="CJ42" s="1">
        <f>CI42-CJ29</f>
        <v>465.25547208407988</v>
      </c>
      <c r="CK42" s="1">
        <v>10</v>
      </c>
      <c r="CL42" s="1">
        <v>1779.88351107465</v>
      </c>
      <c r="CM42" s="1">
        <f>CL42-CM29</f>
        <v>603.62983948831334</v>
      </c>
      <c r="CP42" s="2"/>
      <c r="CQ42" s="1">
        <v>10</v>
      </c>
      <c r="CR42" s="1">
        <v>5073.7817796610198</v>
      </c>
      <c r="CS42" s="1">
        <f>CR42-CS29</f>
        <v>4000.1481306591868</v>
      </c>
      <c r="CT42" s="1">
        <v>10</v>
      </c>
      <c r="CU42" s="1">
        <v>4753.4906333630697</v>
      </c>
      <c r="CV42" s="1">
        <f>CU42-CV29</f>
        <v>3563.3195542908634</v>
      </c>
      <c r="CW42" s="1">
        <v>10</v>
      </c>
      <c r="CX42" s="1">
        <v>5036.2982832618</v>
      </c>
      <c r="CY42" s="1">
        <f>CX42-CY29</f>
        <v>3195.3261110732437</v>
      </c>
      <c r="CZ42" s="1">
        <v>10</v>
      </c>
      <c r="DA42" s="1">
        <v>5327.3748458692999</v>
      </c>
      <c r="DB42" s="1">
        <f>DA42-DB29</f>
        <v>3413.688562832167</v>
      </c>
      <c r="DF42" s="1">
        <v>10</v>
      </c>
      <c r="DG42" s="1">
        <v>4163.0619307832403</v>
      </c>
      <c r="DH42" s="1">
        <f>DG42-DH29</f>
        <v>3043.1347223015973</v>
      </c>
      <c r="DI42" s="1">
        <v>10</v>
      </c>
      <c r="DJ42" s="1">
        <v>4329.0427446569201</v>
      </c>
      <c r="DK42" s="1">
        <f>DJ42-DK29</f>
        <v>3173.3675941090869</v>
      </c>
      <c r="DL42" s="1">
        <v>10</v>
      </c>
      <c r="DM42" s="1">
        <v>4311.7357651245502</v>
      </c>
      <c r="DN42" s="1">
        <f>DM42-DN29</f>
        <v>3165.0309392420404</v>
      </c>
      <c r="DO42" s="1">
        <v>10</v>
      </c>
      <c r="DP42" s="1">
        <v>3537.0510805500999</v>
      </c>
      <c r="DQ42" s="1">
        <f>DP42-DQ29</f>
        <v>2434.089787160533</v>
      </c>
      <c r="DU42" s="1">
        <v>10</v>
      </c>
      <c r="DV42" s="1">
        <v>4626.2391304347802</v>
      </c>
      <c r="DW42" s="1">
        <f>DV42-DW29</f>
        <v>3332.0749536891535</v>
      </c>
      <c r="DX42" s="1">
        <v>10</v>
      </c>
      <c r="DY42" s="1">
        <v>4362.5698744769898</v>
      </c>
      <c r="DZ42" s="1">
        <f>DY42-DZ29</f>
        <v>3086.2785581817761</v>
      </c>
      <c r="EA42" s="1">
        <v>10</v>
      </c>
      <c r="EB42" s="1">
        <v>4842.0273843248397</v>
      </c>
      <c r="EC42" s="1">
        <f>EB42-EC29</f>
        <v>3545.3849455469699</v>
      </c>
      <c r="ED42" s="1">
        <v>10</v>
      </c>
      <c r="EE42" s="1">
        <v>5230.4310544611799</v>
      </c>
      <c r="EF42" s="1">
        <f>EE42-EF29</f>
        <v>3925.9454496764802</v>
      </c>
      <c r="EI42" s="2"/>
      <c r="EJ42" s="1">
        <v>10</v>
      </c>
      <c r="EK42" s="1">
        <v>2528</v>
      </c>
      <c r="EL42" s="1">
        <f>EK42-EL29</f>
        <v>1302.5778375427399</v>
      </c>
      <c r="EM42" s="1">
        <v>10</v>
      </c>
      <c r="EN42" s="1">
        <v>3929</v>
      </c>
      <c r="EO42" s="1">
        <f>EN42-EO29</f>
        <v>2679.1213131829163</v>
      </c>
      <c r="EP42" s="1">
        <v>10</v>
      </c>
      <c r="EQ42" s="1">
        <v>4068</v>
      </c>
      <c r="ER42" s="1">
        <f>EQ42-ER29</f>
        <v>2854.6036408186465</v>
      </c>
      <c r="ES42" s="1">
        <v>10</v>
      </c>
      <c r="ET42" s="1">
        <v>3363</v>
      </c>
      <c r="EU42" s="1">
        <f>ET42-EU29</f>
        <v>2221.8398819741033</v>
      </c>
      <c r="EY42" s="1">
        <v>10</v>
      </c>
      <c r="EZ42" s="1">
        <v>3100</v>
      </c>
      <c r="FA42" s="1">
        <f>EZ42-FA29</f>
        <v>1962.69345179268</v>
      </c>
      <c r="FB42" s="1">
        <v>10</v>
      </c>
      <c r="FC42" s="1">
        <v>2942</v>
      </c>
      <c r="FD42" s="1">
        <f>FC42-FD29</f>
        <v>1827.3883476072667</v>
      </c>
      <c r="FE42" s="1">
        <v>10</v>
      </c>
      <c r="FF42" s="1">
        <v>2471</v>
      </c>
      <c r="FG42" s="1">
        <f>FF42-FG29</f>
        <v>1348.7764525570501</v>
      </c>
      <c r="FH42" s="1">
        <v>10</v>
      </c>
      <c r="FI42" s="1">
        <v>3622</v>
      </c>
      <c r="FJ42" s="1">
        <f>FI42-FJ29</f>
        <v>2408.7563177904067</v>
      </c>
      <c r="FN42" s="1">
        <v>10</v>
      </c>
      <c r="FO42" s="1">
        <v>2520</v>
      </c>
      <c r="FP42" s="1">
        <f>FO42-FP29</f>
        <v>1162.8321990995767</v>
      </c>
      <c r="FQ42" s="1">
        <v>10</v>
      </c>
      <c r="FR42" s="1">
        <v>3756</v>
      </c>
      <c r="FS42" s="1">
        <f>FR42-FS29</f>
        <v>2306.1725875479233</v>
      </c>
      <c r="FT42" s="1">
        <v>10</v>
      </c>
      <c r="FU42" s="1">
        <v>4114</v>
      </c>
      <c r="FV42" s="1">
        <f>FU42-FV29</f>
        <v>2666.0400310846098</v>
      </c>
      <c r="FW42" s="1">
        <v>10</v>
      </c>
      <c r="FX42" s="1">
        <v>5001</v>
      </c>
      <c r="FY42" s="1">
        <f>FX42-FY29</f>
        <v>3588.3962338323572</v>
      </c>
    </row>
    <row r="43" spans="1:181" x14ac:dyDescent="0.25">
      <c r="A43" s="2"/>
      <c r="B43" s="1">
        <v>10</v>
      </c>
      <c r="C43" s="1">
        <v>1032</v>
      </c>
      <c r="D43" s="1">
        <f t="shared" si="0"/>
        <v>195</v>
      </c>
      <c r="E43" s="1">
        <v>10</v>
      </c>
      <c r="F43" s="1">
        <v>970</v>
      </c>
      <c r="G43" s="1">
        <f t="shared" si="1"/>
        <v>118</v>
      </c>
      <c r="H43" s="1">
        <v>10</v>
      </c>
      <c r="I43" s="1">
        <v>1111</v>
      </c>
      <c r="J43" s="1">
        <f t="shared" si="2"/>
        <v>244</v>
      </c>
      <c r="K43" s="1">
        <v>10</v>
      </c>
      <c r="L43" s="1">
        <v>979</v>
      </c>
      <c r="M43" s="1">
        <f t="shared" si="3"/>
        <v>143</v>
      </c>
      <c r="N43" s="1">
        <v>10</v>
      </c>
      <c r="O43" s="1">
        <v>1009</v>
      </c>
      <c r="P43" s="1">
        <f t="shared" si="4"/>
        <v>173</v>
      </c>
      <c r="T43" s="1">
        <v>10</v>
      </c>
      <c r="U43" s="1">
        <v>1128.2688253012</v>
      </c>
      <c r="V43" s="1">
        <f>U43-V30</f>
        <v>116.59669730118696</v>
      </c>
      <c r="W43" s="1">
        <v>10</v>
      </c>
      <c r="X43" s="1">
        <v>1165.7689305230299</v>
      </c>
      <c r="Y43" s="1">
        <f>X43-Y30</f>
        <v>141.97944445648852</v>
      </c>
      <c r="Z43" s="1">
        <v>10</v>
      </c>
      <c r="AA43" s="1">
        <v>1173.26467661692</v>
      </c>
      <c r="AB43" s="1">
        <f>AA43-AB30</f>
        <v>141.54456137122997</v>
      </c>
      <c r="AC43" s="1">
        <v>10</v>
      </c>
      <c r="AD43" s="1">
        <v>1311.3354192740901</v>
      </c>
      <c r="AE43" s="1">
        <f>AD43-AE30</f>
        <v>278.1685740868902</v>
      </c>
      <c r="AI43" s="1">
        <v>10</v>
      </c>
      <c r="AJ43" s="1">
        <v>1245.31650641026</v>
      </c>
      <c r="AK43" s="1">
        <f>AJ43-AK30</f>
        <v>56.445378293313297</v>
      </c>
      <c r="AL43" s="1">
        <v>10</v>
      </c>
      <c r="AM43" s="1">
        <v>1253.0928176795601</v>
      </c>
      <c r="AN43" s="1">
        <f>AM43-AN30</f>
        <v>76.090206228476745</v>
      </c>
      <c r="AO43" s="1">
        <v>10</v>
      </c>
      <c r="AP43" s="1">
        <v>1288.4229480736999</v>
      </c>
      <c r="AQ43" s="1">
        <f>AP43-AQ30</f>
        <v>82.222885268996606</v>
      </c>
      <c r="AR43" s="1">
        <v>10</v>
      </c>
      <c r="AS43" s="1">
        <v>1267.1459923664099</v>
      </c>
      <c r="AT43" s="1">
        <f>AS43-AT30</f>
        <v>31.031196979903143</v>
      </c>
      <c r="AW43" s="2"/>
      <c r="AX43" s="1">
        <v>11</v>
      </c>
      <c r="AY43" s="1">
        <v>1859.5829383886301</v>
      </c>
      <c r="AZ43" s="1">
        <f>AY43-AZ29</f>
        <v>403.79779532188672</v>
      </c>
      <c r="BA43" s="1">
        <v>11</v>
      </c>
      <c r="BB43" s="1">
        <v>2037.4806687565299</v>
      </c>
      <c r="BC43" s="1">
        <f>BB43-BC29</f>
        <v>510.29379077795329</v>
      </c>
      <c r="BD43" s="1">
        <v>11</v>
      </c>
      <c r="BE43" s="1">
        <v>2314.3812010443899</v>
      </c>
      <c r="BF43" s="1">
        <f>BE43-BF29</f>
        <v>813.31655218264655</v>
      </c>
      <c r="BG43" s="1">
        <v>11</v>
      </c>
      <c r="BH43" s="1">
        <v>1830.19235095613</v>
      </c>
      <c r="BI43" s="1">
        <f>BH43-BI29</f>
        <v>533.60514490286641</v>
      </c>
      <c r="BM43" s="1">
        <v>11</v>
      </c>
      <c r="BN43" s="1">
        <v>1702.53665480427</v>
      </c>
      <c r="BO43" s="1">
        <f>BN43-BO29</f>
        <v>446.63622512829352</v>
      </c>
      <c r="BP43" s="1">
        <v>11</v>
      </c>
      <c r="BQ43" s="1">
        <v>1779.6592885375501</v>
      </c>
      <c r="BR43" s="1">
        <f>BQ43-BR29</f>
        <v>514.03898716441017</v>
      </c>
      <c r="BS43" s="1">
        <v>11</v>
      </c>
      <c r="BT43" s="1">
        <v>1852.3564885496201</v>
      </c>
      <c r="BU43" s="1">
        <f>BT43-BU29</f>
        <v>540.5521101187669</v>
      </c>
      <c r="BV43" s="1">
        <v>11</v>
      </c>
      <c r="BW43" s="1">
        <v>1803.95548489666</v>
      </c>
      <c r="BX43" s="1">
        <f>BW43-BX29</f>
        <v>550.09022728342347</v>
      </c>
      <c r="CB43" s="1">
        <v>11</v>
      </c>
      <c r="CC43" s="1">
        <v>1976.0785953177301</v>
      </c>
      <c r="CD43" s="1">
        <f>CC43-CD29</f>
        <v>645.00022198873012</v>
      </c>
      <c r="CE43" s="1">
        <v>11</v>
      </c>
      <c r="CF43" s="1">
        <v>1711.73269062226</v>
      </c>
      <c r="CG43" s="1">
        <f>CF43-CG29</f>
        <v>553.14986052037648</v>
      </c>
      <c r="CH43" s="1">
        <v>11</v>
      </c>
      <c r="CI43" s="1">
        <v>1624.4449715369999</v>
      </c>
      <c r="CJ43" s="1">
        <f>CI43-CJ29</f>
        <v>488.74207086800971</v>
      </c>
      <c r="CK43" s="1">
        <v>11</v>
      </c>
      <c r="CL43" s="1">
        <v>1632.24629324547</v>
      </c>
      <c r="CM43" s="1">
        <f>CL43-CM29</f>
        <v>455.99262165913342</v>
      </c>
      <c r="CP43" s="2"/>
      <c r="CQ43" s="1">
        <v>11</v>
      </c>
      <c r="CR43" s="1">
        <v>4757.6652542372904</v>
      </c>
      <c r="CS43" s="1">
        <f>CR43-CS29</f>
        <v>3684.0316052354574</v>
      </c>
      <c r="CT43" s="1">
        <v>11</v>
      </c>
      <c r="CU43" s="1">
        <v>4384.4401440144002</v>
      </c>
      <c r="CV43" s="1">
        <f>CU43-CV29</f>
        <v>3194.2690649421938</v>
      </c>
      <c r="CW43" s="1">
        <v>11</v>
      </c>
      <c r="CX43" s="1">
        <v>5759.9606986899598</v>
      </c>
      <c r="CY43" s="1">
        <f>CX43-CY29</f>
        <v>3918.9885265014036</v>
      </c>
      <c r="CZ43" s="1">
        <v>11</v>
      </c>
      <c r="DA43" s="1">
        <v>5559.3406326034101</v>
      </c>
      <c r="DB43" s="1">
        <f>DA43-DB29</f>
        <v>3645.6543495662772</v>
      </c>
      <c r="DF43" s="1">
        <v>11</v>
      </c>
      <c r="DG43" s="1">
        <v>5035.3608340888504</v>
      </c>
      <c r="DH43" s="1">
        <f>DG43-DH29</f>
        <v>3915.4336256072074</v>
      </c>
      <c r="DI43" s="1">
        <v>11</v>
      </c>
      <c r="DJ43" s="1">
        <v>5439.4562996594796</v>
      </c>
      <c r="DK43" s="1">
        <f>DJ43-DK29</f>
        <v>4283.7811491116463</v>
      </c>
      <c r="DL43" s="1">
        <v>11</v>
      </c>
      <c r="DM43" s="1">
        <v>4408.8522829006297</v>
      </c>
      <c r="DN43" s="1">
        <f>DM43-DN29</f>
        <v>3262.1474570181199</v>
      </c>
      <c r="DO43" s="1">
        <v>11</v>
      </c>
      <c r="DP43" s="1">
        <v>3715.0992167101799</v>
      </c>
      <c r="DQ43" s="1">
        <f>DP43-DQ29</f>
        <v>2612.1379233206135</v>
      </c>
      <c r="DU43" s="1">
        <v>11</v>
      </c>
      <c r="DV43" s="1">
        <v>3662.1833333333302</v>
      </c>
      <c r="DW43" s="1">
        <f>DV43-DW29</f>
        <v>2368.0191565877039</v>
      </c>
      <c r="DX43" s="1">
        <v>11</v>
      </c>
      <c r="DY43" s="1">
        <v>4532.7279596977296</v>
      </c>
      <c r="DZ43" s="1">
        <f>DY43-DZ29</f>
        <v>3256.436643402516</v>
      </c>
      <c r="EA43" s="1">
        <v>11</v>
      </c>
      <c r="EB43" s="1">
        <v>4147.9857549857597</v>
      </c>
      <c r="EC43" s="1">
        <f>EB43-EC29</f>
        <v>2851.34331620789</v>
      </c>
      <c r="ED43" s="1">
        <v>11</v>
      </c>
      <c r="EE43" s="1">
        <v>4894.8402777777801</v>
      </c>
      <c r="EF43" s="1">
        <f>EE43-EF29</f>
        <v>3590.3546729930804</v>
      </c>
      <c r="EI43" s="2"/>
      <c r="EJ43" s="1">
        <v>11</v>
      </c>
      <c r="EK43" s="1">
        <v>3257</v>
      </c>
      <c r="EL43" s="1">
        <f>EK43-EL29</f>
        <v>2031.5778375427399</v>
      </c>
      <c r="EM43" s="1">
        <v>11</v>
      </c>
      <c r="EN43" s="1">
        <v>3330</v>
      </c>
      <c r="EO43" s="1">
        <f>EN43-EO29</f>
        <v>2080.1213131829163</v>
      </c>
      <c r="EP43" s="1">
        <v>11</v>
      </c>
      <c r="EQ43" s="1">
        <v>3789</v>
      </c>
      <c r="ER43" s="1">
        <f>EQ43-ER29</f>
        <v>2575.6036408186465</v>
      </c>
      <c r="ES43" s="1">
        <v>11</v>
      </c>
      <c r="ET43" s="1">
        <v>3348</v>
      </c>
      <c r="EU43" s="1">
        <f>ET43-EU29</f>
        <v>2206.8398819741033</v>
      </c>
      <c r="EY43" s="1">
        <v>11</v>
      </c>
      <c r="EZ43" s="1">
        <v>3275</v>
      </c>
      <c r="FA43" s="1">
        <f>EZ43-FA29</f>
        <v>2137.6934517926802</v>
      </c>
      <c r="FB43" s="1">
        <v>11</v>
      </c>
      <c r="FC43" s="1">
        <v>3285</v>
      </c>
      <c r="FD43" s="1">
        <f>FC43-FD29</f>
        <v>2170.388347607267</v>
      </c>
      <c r="FE43" s="1">
        <v>11</v>
      </c>
      <c r="FF43" s="1">
        <v>3708</v>
      </c>
      <c r="FG43" s="1">
        <f>FF43-FG29</f>
        <v>2585.7764525570501</v>
      </c>
      <c r="FH43" s="1">
        <v>11</v>
      </c>
      <c r="FI43" s="1">
        <v>2949</v>
      </c>
      <c r="FJ43" s="1">
        <f>FI43-FJ29</f>
        <v>1735.7563177904067</v>
      </c>
      <c r="FN43" s="1">
        <v>11</v>
      </c>
      <c r="FO43" s="1">
        <v>2915</v>
      </c>
      <c r="FP43" s="1">
        <f>FO43-FP29</f>
        <v>1557.8321990995767</v>
      </c>
      <c r="FQ43" s="1">
        <v>11</v>
      </c>
      <c r="FR43" s="1">
        <v>4499</v>
      </c>
      <c r="FS43" s="1">
        <f>FR43-FS29</f>
        <v>3049.1725875479233</v>
      </c>
      <c r="FT43" s="1">
        <v>11</v>
      </c>
      <c r="FU43" s="1">
        <v>2899</v>
      </c>
      <c r="FV43" s="1">
        <f>FU43-FV29</f>
        <v>1451.0400310846098</v>
      </c>
      <c r="FW43" s="1">
        <v>11</v>
      </c>
      <c r="FX43" s="1">
        <v>3170</v>
      </c>
      <c r="FY43" s="1">
        <f>FX43-FY29</f>
        <v>1757.396233832357</v>
      </c>
    </row>
    <row r="44" spans="1:181" x14ac:dyDescent="0.25">
      <c r="A44" s="2"/>
      <c r="B44" s="1">
        <v>11</v>
      </c>
      <c r="C44" s="1">
        <v>989</v>
      </c>
      <c r="D44" s="1">
        <f t="shared" si="0"/>
        <v>152</v>
      </c>
      <c r="E44" s="1">
        <v>11</v>
      </c>
      <c r="F44" s="1">
        <v>963</v>
      </c>
      <c r="G44" s="1">
        <f t="shared" si="1"/>
        <v>111</v>
      </c>
      <c r="H44" s="1">
        <v>11</v>
      </c>
      <c r="I44" s="1">
        <v>997</v>
      </c>
      <c r="J44" s="1">
        <f t="shared" si="2"/>
        <v>130</v>
      </c>
      <c r="K44" s="1">
        <v>11</v>
      </c>
      <c r="L44" s="1">
        <v>1063</v>
      </c>
      <c r="M44" s="1">
        <f t="shared" si="3"/>
        <v>227</v>
      </c>
      <c r="N44" s="1">
        <v>11</v>
      </c>
      <c r="O44" s="1">
        <v>937</v>
      </c>
      <c r="P44" s="1">
        <f t="shared" si="4"/>
        <v>101</v>
      </c>
      <c r="T44" s="1">
        <v>11</v>
      </c>
      <c r="U44" s="1">
        <v>1156.0856291883799</v>
      </c>
      <c r="V44" s="1">
        <f>U44-V30</f>
        <v>144.41350118836692</v>
      </c>
      <c r="W44" s="1">
        <v>11</v>
      </c>
      <c r="X44" s="1">
        <v>1160.9050583657599</v>
      </c>
      <c r="Y44" s="1">
        <f>X44-Y30</f>
        <v>137.11557229921857</v>
      </c>
      <c r="Z44" s="1">
        <v>11</v>
      </c>
      <c r="AA44" s="1">
        <v>1101.7797619047601</v>
      </c>
      <c r="AB44" s="1">
        <f>AA44-AB30</f>
        <v>70.05964665907004</v>
      </c>
      <c r="AC44" s="1">
        <v>11</v>
      </c>
      <c r="AD44" s="1">
        <v>1164.8916562889201</v>
      </c>
      <c r="AE44" s="1">
        <f>AD44-AE30</f>
        <v>131.72481110172021</v>
      </c>
      <c r="AI44" s="1">
        <v>11</v>
      </c>
      <c r="AJ44" s="1">
        <v>1270.0580286168499</v>
      </c>
      <c r="AK44" s="1">
        <f>AJ44-AK30</f>
        <v>81.186900499903231</v>
      </c>
      <c r="AL44" s="1">
        <v>11</v>
      </c>
      <c r="AM44" s="1">
        <v>1252.8777056277099</v>
      </c>
      <c r="AN44" s="1">
        <f>AM44-AN30</f>
        <v>75.87509417662659</v>
      </c>
      <c r="AO44" s="1">
        <v>11</v>
      </c>
      <c r="AP44" s="1">
        <v>1259.35393734124</v>
      </c>
      <c r="AQ44" s="1">
        <f>AP44-AQ30</f>
        <v>53.153874536536705</v>
      </c>
      <c r="AR44" s="1">
        <v>11</v>
      </c>
      <c r="AS44" s="1">
        <v>1236.8605313093001</v>
      </c>
      <c r="AT44" s="1">
        <f>AS44-AT30</f>
        <v>0.74573592279330114</v>
      </c>
      <c r="AW44" s="2"/>
      <c r="AX44" s="1">
        <v>12</v>
      </c>
      <c r="AY44" s="1">
        <v>1818.41784037559</v>
      </c>
      <c r="AZ44" s="1">
        <f>AY44-AZ29</f>
        <v>362.63269730884667</v>
      </c>
      <c r="BA44" s="1">
        <v>12</v>
      </c>
      <c r="BB44" s="1">
        <v>2224.72151898734</v>
      </c>
      <c r="BC44" s="1">
        <f>BB44-BC29</f>
        <v>697.5346410087634</v>
      </c>
      <c r="BD44" s="1">
        <v>12</v>
      </c>
      <c r="BE44" s="1">
        <v>2245.28346456693</v>
      </c>
      <c r="BF44" s="1">
        <f>BE44-BF29</f>
        <v>744.21881570518667</v>
      </c>
      <c r="BG44" s="1">
        <v>12</v>
      </c>
      <c r="BH44" s="1">
        <v>1683.46196868009</v>
      </c>
      <c r="BI44" s="1">
        <f>BH44-BI29</f>
        <v>386.8747626268264</v>
      </c>
      <c r="BM44" s="1">
        <v>12</v>
      </c>
      <c r="BN44" s="1">
        <v>1714.0084685956199</v>
      </c>
      <c r="BO44" s="1">
        <f>BN44-BO29</f>
        <v>458.10803891964338</v>
      </c>
      <c r="BP44" s="1">
        <v>12</v>
      </c>
      <c r="BQ44" s="1">
        <v>1585.6466876971599</v>
      </c>
      <c r="BR44" s="1">
        <f>BQ44-BR29</f>
        <v>320.02638632402</v>
      </c>
      <c r="BS44" s="1">
        <v>12</v>
      </c>
      <c r="BT44" s="1">
        <v>1814.2484894259801</v>
      </c>
      <c r="BU44" s="1">
        <f>BT44-BU29</f>
        <v>502.44411099512695</v>
      </c>
      <c r="BV44" s="1">
        <v>12</v>
      </c>
      <c r="BW44" s="1">
        <v>1914.2446555819499</v>
      </c>
      <c r="BX44" s="1">
        <f>BW44-BX29</f>
        <v>660.37939796871342</v>
      </c>
      <c r="CB44" s="1">
        <v>12</v>
      </c>
      <c r="CC44" s="1">
        <v>1820.7576013513501</v>
      </c>
      <c r="CD44" s="1">
        <f>CC44-CD29</f>
        <v>489.67922802235012</v>
      </c>
      <c r="CE44" s="1">
        <v>12</v>
      </c>
      <c r="CF44" s="1">
        <v>1668.57469244288</v>
      </c>
      <c r="CG44" s="1">
        <f>CF44-CG29</f>
        <v>509.99186234099648</v>
      </c>
      <c r="CH44" s="1">
        <v>12</v>
      </c>
      <c r="CI44" s="1">
        <v>1730.5865019011401</v>
      </c>
      <c r="CJ44" s="1">
        <f>CI44-CJ29</f>
        <v>594.88360123214989</v>
      </c>
      <c r="CK44" s="1">
        <v>12</v>
      </c>
      <c r="CL44" s="1">
        <v>1785.7805872756901</v>
      </c>
      <c r="CM44" s="1">
        <f>CL44-CM29</f>
        <v>609.52691568935347</v>
      </c>
      <c r="CP44" s="2"/>
      <c r="CQ44" s="1">
        <v>12</v>
      </c>
      <c r="CR44" s="1">
        <v>5064.7932489451496</v>
      </c>
      <c r="CS44" s="1">
        <f>CR44-CS29</f>
        <v>3991.1595999433166</v>
      </c>
      <c r="CT44" s="1">
        <v>12</v>
      </c>
      <c r="CU44" s="1">
        <v>4546.80108010801</v>
      </c>
      <c r="CV44" s="1">
        <f>CU44-CV29</f>
        <v>3356.6300010358036</v>
      </c>
      <c r="CW44" s="1">
        <v>12</v>
      </c>
      <c r="CX44" s="1">
        <v>5232.5543478260897</v>
      </c>
      <c r="CY44" s="1">
        <f>CX44-CY29</f>
        <v>3391.5821756375335</v>
      </c>
      <c r="CZ44" s="1">
        <v>12</v>
      </c>
      <c r="DA44" s="1">
        <v>4874.6153846153802</v>
      </c>
      <c r="DB44" s="1">
        <f>DA44-DB29</f>
        <v>2960.9291015782474</v>
      </c>
      <c r="DF44" s="1">
        <v>12</v>
      </c>
      <c r="DG44" s="1">
        <v>3907.5927272727299</v>
      </c>
      <c r="DH44" s="1">
        <f>DG44-DH29</f>
        <v>2787.6655187910865</v>
      </c>
      <c r="DI44" s="1">
        <v>12</v>
      </c>
      <c r="DJ44" s="1">
        <v>4443.4842342342299</v>
      </c>
      <c r="DK44" s="1">
        <f>DJ44-DK29</f>
        <v>3287.8090836863967</v>
      </c>
      <c r="DL44" s="1">
        <v>12</v>
      </c>
      <c r="DM44" s="1">
        <v>4606.7593582887703</v>
      </c>
      <c r="DN44" s="1">
        <f>DM44-DN29</f>
        <v>3460.0545324062605</v>
      </c>
      <c r="DO44" s="1">
        <v>12</v>
      </c>
      <c r="DP44" s="1">
        <v>3316.97193211488</v>
      </c>
      <c r="DQ44" s="1">
        <f>DP44-DQ29</f>
        <v>2214.0106387253136</v>
      </c>
      <c r="DU44" s="1">
        <v>12</v>
      </c>
      <c r="DV44" s="1">
        <v>3856.11295336788</v>
      </c>
      <c r="DW44" s="1">
        <f>DV44-DW29</f>
        <v>2561.9487766222537</v>
      </c>
      <c r="DX44" s="1">
        <v>12</v>
      </c>
      <c r="DY44" s="1">
        <v>4144.6357560568104</v>
      </c>
      <c r="DZ44" s="1">
        <f>DY44-DZ29</f>
        <v>2868.3444397615967</v>
      </c>
      <c r="EA44" s="1">
        <v>12</v>
      </c>
      <c r="EB44" s="1">
        <v>5345.8908918406096</v>
      </c>
      <c r="EC44" s="1">
        <f>EB44-EC29</f>
        <v>4049.2484530627398</v>
      </c>
      <c r="ED44" s="1">
        <v>12</v>
      </c>
      <c r="EE44" s="1">
        <v>5004.5133876600703</v>
      </c>
      <c r="EF44" s="1">
        <f>EE44-EF29</f>
        <v>3700.0277828753706</v>
      </c>
      <c r="EI44" s="2"/>
      <c r="EJ44" s="1">
        <v>12</v>
      </c>
      <c r="EK44" s="1">
        <v>2919</v>
      </c>
      <c r="EL44" s="1">
        <f>EK44-EL29</f>
        <v>1693.5778375427399</v>
      </c>
      <c r="EM44" s="1">
        <v>12</v>
      </c>
      <c r="EN44" s="1">
        <v>3322</v>
      </c>
      <c r="EO44" s="1">
        <f>EN44-EO29</f>
        <v>2072.1213131829163</v>
      </c>
      <c r="EP44" s="1">
        <v>12</v>
      </c>
      <c r="EQ44" s="1">
        <v>3693</v>
      </c>
      <c r="ER44" s="1">
        <f>EQ44-ER29</f>
        <v>2479.6036408186465</v>
      </c>
      <c r="ES44" s="1">
        <v>12</v>
      </c>
      <c r="ET44" s="1">
        <v>2618</v>
      </c>
      <c r="EU44" s="1">
        <f>ET44-EU29</f>
        <v>1476.8398819741033</v>
      </c>
      <c r="EY44" s="1">
        <v>12</v>
      </c>
      <c r="EZ44" s="1">
        <v>2520</v>
      </c>
      <c r="FA44" s="1">
        <f>EZ44-FA29</f>
        <v>1382.69345179268</v>
      </c>
      <c r="FB44" s="1">
        <v>12</v>
      </c>
      <c r="FC44" s="1">
        <v>3409</v>
      </c>
      <c r="FD44" s="1">
        <f>FC44-FD29</f>
        <v>2294.388347607267</v>
      </c>
      <c r="FE44" s="1">
        <v>12</v>
      </c>
      <c r="FF44" s="1">
        <v>3405</v>
      </c>
      <c r="FG44" s="1">
        <f>FF44-FG29</f>
        <v>2282.7764525570501</v>
      </c>
      <c r="FH44" s="1">
        <v>12</v>
      </c>
      <c r="FI44" s="1">
        <v>2932</v>
      </c>
      <c r="FJ44" s="1">
        <f>FI44-FJ29</f>
        <v>1718.7563177904067</v>
      </c>
      <c r="FN44" s="1">
        <v>12</v>
      </c>
      <c r="FO44" s="1">
        <v>2956</v>
      </c>
      <c r="FP44" s="1">
        <f>FO44-FP29</f>
        <v>1598.8321990995767</v>
      </c>
      <c r="FQ44" s="1">
        <v>12</v>
      </c>
      <c r="FR44" s="1">
        <v>3583</v>
      </c>
      <c r="FS44" s="1">
        <f>FR44-FS29</f>
        <v>2133.1725875479233</v>
      </c>
      <c r="FT44" s="1">
        <v>12</v>
      </c>
      <c r="FU44" s="1">
        <v>2393</v>
      </c>
      <c r="FV44" s="1">
        <f>FU44-FV29</f>
        <v>945.04003108460984</v>
      </c>
      <c r="FW44" s="1">
        <v>12</v>
      </c>
      <c r="FX44" s="1">
        <v>3549</v>
      </c>
      <c r="FY44" s="1">
        <f>FX44-FY29</f>
        <v>2136.3962338323572</v>
      </c>
    </row>
    <row r="45" spans="1:181" x14ac:dyDescent="0.25">
      <c r="A45" s="2"/>
      <c r="B45" s="1">
        <v>12</v>
      </c>
      <c r="C45" s="1">
        <v>967</v>
      </c>
      <c r="D45" s="1">
        <f t="shared" si="0"/>
        <v>130</v>
      </c>
      <c r="E45" s="1">
        <v>12</v>
      </c>
      <c r="F45" s="1">
        <v>902</v>
      </c>
      <c r="G45" s="1">
        <f t="shared" si="1"/>
        <v>50</v>
      </c>
      <c r="H45" s="1">
        <v>12</v>
      </c>
      <c r="I45" s="1">
        <v>1083</v>
      </c>
      <c r="J45" s="1">
        <f t="shared" si="2"/>
        <v>216</v>
      </c>
      <c r="K45" s="1">
        <v>12</v>
      </c>
      <c r="L45" s="1">
        <v>933</v>
      </c>
      <c r="M45" s="1">
        <f t="shared" si="3"/>
        <v>97</v>
      </c>
      <c r="N45" s="1">
        <v>12</v>
      </c>
      <c r="O45" s="1">
        <v>951</v>
      </c>
      <c r="P45" s="1">
        <f t="shared" si="4"/>
        <v>115</v>
      </c>
      <c r="T45" s="1">
        <v>12</v>
      </c>
      <c r="U45" s="1">
        <v>1168.3075204765501</v>
      </c>
      <c r="V45" s="1">
        <f>U45-V30</f>
        <v>156.63539247653705</v>
      </c>
      <c r="W45" s="1">
        <v>12</v>
      </c>
      <c r="X45" s="1">
        <v>1167.71953125</v>
      </c>
      <c r="Y45" s="1">
        <f>X45-Y30</f>
        <v>143.93004518345867</v>
      </c>
      <c r="Z45" s="1">
        <v>12</v>
      </c>
      <c r="AA45" s="1">
        <v>1182.60995024876</v>
      </c>
      <c r="AB45" s="1">
        <f>AA45-AB30</f>
        <v>150.88983500306995</v>
      </c>
      <c r="AC45" s="1">
        <v>12</v>
      </c>
      <c r="AD45" s="1">
        <v>1156.63748458693</v>
      </c>
      <c r="AE45" s="1">
        <f>AD45-AE30</f>
        <v>123.47063939973009</v>
      </c>
      <c r="AI45" s="1">
        <v>12</v>
      </c>
      <c r="AJ45" s="1">
        <v>1352.4872</v>
      </c>
      <c r="AK45" s="1">
        <f>AJ45-AK30</f>
        <v>163.61607188305334</v>
      </c>
      <c r="AL45" s="1">
        <v>12</v>
      </c>
      <c r="AM45" s="1">
        <v>1263.3688888888901</v>
      </c>
      <c r="AN45" s="1">
        <f>AM45-AN30</f>
        <v>86.36627743780673</v>
      </c>
      <c r="AO45" s="1">
        <v>12</v>
      </c>
      <c r="AP45" s="1">
        <v>1267.1893939393899</v>
      </c>
      <c r="AQ45" s="1">
        <f>AP45-AQ30</f>
        <v>60.989331134686608</v>
      </c>
      <c r="AR45" s="1">
        <v>12</v>
      </c>
      <c r="AS45" s="1">
        <v>1261.9485714285699</v>
      </c>
      <c r="AT45" s="1">
        <f>AS45-AT30</f>
        <v>25.833776042063164</v>
      </c>
      <c r="AW45" s="2"/>
      <c r="AX45" s="1">
        <v>13</v>
      </c>
      <c r="AY45" s="1">
        <v>1831.5533175355399</v>
      </c>
      <c r="AZ45" s="1">
        <f>AY45-AZ29</f>
        <v>375.76817446879659</v>
      </c>
      <c r="BA45" s="1">
        <v>13</v>
      </c>
      <c r="BB45" s="1">
        <v>2011.0628272251299</v>
      </c>
      <c r="BC45" s="1">
        <f>BB45-BC29</f>
        <v>483.87594924655332</v>
      </c>
      <c r="BD45" s="1">
        <v>13</v>
      </c>
      <c r="BE45" s="1">
        <v>2050.9421052631601</v>
      </c>
      <c r="BF45" s="1">
        <f>BE45-BF29</f>
        <v>549.87745640141679</v>
      </c>
      <c r="BG45" s="1">
        <v>13</v>
      </c>
      <c r="BH45" s="1">
        <v>1821.77187153931</v>
      </c>
      <c r="BI45" s="1">
        <f>BH45-BI29</f>
        <v>525.18466548604647</v>
      </c>
      <c r="BM45" s="1">
        <v>13</v>
      </c>
      <c r="BN45" s="1">
        <v>1857.5003548616</v>
      </c>
      <c r="BO45" s="1">
        <f>BN45-BO29</f>
        <v>601.59992518562353</v>
      </c>
      <c r="BP45" s="1">
        <v>13</v>
      </c>
      <c r="BQ45" s="1">
        <v>1793.95562599049</v>
      </c>
      <c r="BR45" s="1">
        <f>BQ45-BR29</f>
        <v>528.33532461735012</v>
      </c>
      <c r="BS45" s="1">
        <v>13</v>
      </c>
      <c r="BT45" s="1">
        <v>1888.5901886792501</v>
      </c>
      <c r="BU45" s="1">
        <f>BT45-BU29</f>
        <v>576.78581024839696</v>
      </c>
      <c r="BV45" s="1">
        <v>13</v>
      </c>
      <c r="BW45" s="1">
        <v>1836.1407114624501</v>
      </c>
      <c r="BX45" s="1">
        <f>BW45-BX29</f>
        <v>582.27545384921359</v>
      </c>
      <c r="CB45" s="1">
        <v>13</v>
      </c>
      <c r="CC45" s="1">
        <v>1821.6352148272999</v>
      </c>
      <c r="CD45" s="1">
        <f>CC45-CD29</f>
        <v>490.55684149829995</v>
      </c>
      <c r="CE45" s="1">
        <v>13</v>
      </c>
      <c r="CF45" s="1">
        <v>1723.7737991266399</v>
      </c>
      <c r="CG45" s="1">
        <f>CF45-CG29</f>
        <v>565.19096902475644</v>
      </c>
      <c r="CH45" s="1">
        <v>13</v>
      </c>
      <c r="CI45" s="1">
        <v>1594.2132701421799</v>
      </c>
      <c r="CJ45" s="1">
        <f>CI45-CJ29</f>
        <v>458.51036947318971</v>
      </c>
      <c r="CK45" s="1">
        <v>13</v>
      </c>
      <c r="CL45" s="1">
        <v>1802.0322314049599</v>
      </c>
      <c r="CM45" s="1">
        <f>CL45-CM29</f>
        <v>625.77855981862331</v>
      </c>
      <c r="CP45" s="2"/>
      <c r="CQ45" s="1">
        <v>13</v>
      </c>
      <c r="CR45" s="1">
        <v>5123.3347457627096</v>
      </c>
      <c r="CS45" s="1">
        <f>CR45-CS29</f>
        <v>4049.7010967608767</v>
      </c>
      <c r="CT45" s="1">
        <v>13</v>
      </c>
      <c r="CU45" s="1">
        <v>4122.0368705035999</v>
      </c>
      <c r="CV45" s="1">
        <f>CU45-CV29</f>
        <v>2931.8657914313935</v>
      </c>
      <c r="CW45" s="1">
        <v>13</v>
      </c>
      <c r="CX45" s="1">
        <v>5371.8374331550804</v>
      </c>
      <c r="CY45" s="1">
        <f>CX45-CY29</f>
        <v>3530.8652609665241</v>
      </c>
      <c r="CZ45" s="1">
        <v>13</v>
      </c>
      <c r="DA45" s="1">
        <v>5124.16809815951</v>
      </c>
      <c r="DB45" s="1">
        <f>DA45-DB29</f>
        <v>3210.4818151223772</v>
      </c>
      <c r="DF45" s="1">
        <v>13</v>
      </c>
      <c r="DG45" s="1">
        <v>4350.9326145552604</v>
      </c>
      <c r="DH45" s="1">
        <f>DG45-DH29</f>
        <v>3231.0054060736175</v>
      </c>
      <c r="DI45" s="1">
        <v>13</v>
      </c>
      <c r="DJ45" s="1">
        <v>4460.65095398429</v>
      </c>
      <c r="DK45" s="1">
        <f>DJ45-DK29</f>
        <v>3304.9758034364568</v>
      </c>
      <c r="DL45" s="1">
        <v>13</v>
      </c>
      <c r="DM45" s="1">
        <v>4957.8032056990196</v>
      </c>
      <c r="DN45" s="1">
        <f>DM45-DN29</f>
        <v>3811.0983798165098</v>
      </c>
      <c r="DO45" s="1">
        <v>13</v>
      </c>
      <c r="DP45" s="1">
        <v>3999.2</v>
      </c>
      <c r="DQ45" s="1">
        <f>DP45-DQ29</f>
        <v>2896.2387066104329</v>
      </c>
      <c r="DU45" s="1">
        <v>13</v>
      </c>
      <c r="DV45" s="1">
        <v>4282.16770186335</v>
      </c>
      <c r="DW45" s="1">
        <f>DV45-DW29</f>
        <v>2988.0035251177233</v>
      </c>
      <c r="DX45" s="1">
        <v>13</v>
      </c>
      <c r="DY45" s="1">
        <v>4238.8974789916001</v>
      </c>
      <c r="DZ45" s="1">
        <f>DY45-DZ29</f>
        <v>2962.6061626963865</v>
      </c>
      <c r="EA45" s="1">
        <v>13</v>
      </c>
      <c r="EB45" s="1">
        <v>4583.5417457305502</v>
      </c>
      <c r="EC45" s="1">
        <f>EB45-EC29</f>
        <v>3286.8993069526805</v>
      </c>
      <c r="ED45" s="1">
        <v>13</v>
      </c>
      <c r="EE45" s="1">
        <v>4572.8729603729598</v>
      </c>
      <c r="EF45" s="1">
        <f>EE45-EF29</f>
        <v>3268.3873555882601</v>
      </c>
      <c r="EI45" s="2"/>
      <c r="EJ45" s="1">
        <v>13</v>
      </c>
      <c r="EK45" s="1">
        <v>2747</v>
      </c>
      <c r="EL45" s="1">
        <f>EK45-EL29</f>
        <v>1521.5778375427399</v>
      </c>
      <c r="EM45" s="1">
        <v>13</v>
      </c>
      <c r="EN45" s="1">
        <v>3829</v>
      </c>
      <c r="EO45" s="1">
        <f>EN45-EO29</f>
        <v>2579.1213131829163</v>
      </c>
      <c r="EP45" s="1">
        <v>13</v>
      </c>
      <c r="EQ45" s="1">
        <v>2515</v>
      </c>
      <c r="ER45" s="1">
        <f>EQ45-ER29</f>
        <v>1301.6036408186467</v>
      </c>
      <c r="ES45" s="1">
        <v>13</v>
      </c>
      <c r="ET45" s="1">
        <v>3426</v>
      </c>
      <c r="EU45" s="1">
        <f>ET45-EU29</f>
        <v>2284.8398819741033</v>
      </c>
      <c r="EY45" s="1">
        <v>13</v>
      </c>
      <c r="EZ45" s="1">
        <v>2579</v>
      </c>
      <c r="FA45" s="1">
        <f>EZ45-FA29</f>
        <v>1441.69345179268</v>
      </c>
      <c r="FB45" s="1">
        <v>13</v>
      </c>
      <c r="FC45" s="1">
        <v>2584</v>
      </c>
      <c r="FD45" s="1">
        <f>FC45-FD29</f>
        <v>1469.3883476072667</v>
      </c>
      <c r="FE45" s="1">
        <v>13</v>
      </c>
      <c r="FF45" s="1">
        <v>2676</v>
      </c>
      <c r="FG45" s="1">
        <f>FF45-FG29</f>
        <v>1553.7764525570501</v>
      </c>
      <c r="FH45" s="1">
        <v>13</v>
      </c>
      <c r="FI45" s="1">
        <v>3459</v>
      </c>
      <c r="FJ45" s="1">
        <f>FI45-FJ29</f>
        <v>2245.7563177904067</v>
      </c>
      <c r="FN45" s="1">
        <v>13</v>
      </c>
      <c r="FO45" s="1">
        <v>3020</v>
      </c>
      <c r="FP45" s="1">
        <f>FO45-FP29</f>
        <v>1662.8321990995767</v>
      </c>
      <c r="FQ45" s="1">
        <v>13</v>
      </c>
      <c r="FR45" s="1">
        <v>3514</v>
      </c>
      <c r="FS45" s="1">
        <f>FR45-FS29</f>
        <v>2064.1725875479233</v>
      </c>
      <c r="FT45" s="1">
        <v>13</v>
      </c>
      <c r="FU45" s="1">
        <v>2652</v>
      </c>
      <c r="FV45" s="1">
        <f>FU45-FV29</f>
        <v>1204.0400310846098</v>
      </c>
      <c r="FW45" s="1">
        <v>13</v>
      </c>
      <c r="FX45" s="1">
        <v>3969</v>
      </c>
      <c r="FY45" s="1">
        <f>FX45-FY29</f>
        <v>2556.3962338323572</v>
      </c>
    </row>
    <row r="46" spans="1:181" x14ac:dyDescent="0.25">
      <c r="A46" s="2"/>
      <c r="B46" s="1">
        <v>13</v>
      </c>
      <c r="C46" s="1">
        <v>1015</v>
      </c>
      <c r="D46" s="1">
        <f t="shared" si="0"/>
        <v>178</v>
      </c>
      <c r="E46" s="1">
        <v>13</v>
      </c>
      <c r="F46" s="1">
        <v>938</v>
      </c>
      <c r="G46" s="1">
        <f t="shared" si="1"/>
        <v>86</v>
      </c>
      <c r="H46" s="1">
        <v>13</v>
      </c>
      <c r="I46" s="1">
        <v>964</v>
      </c>
      <c r="J46" s="1">
        <f t="shared" si="2"/>
        <v>97</v>
      </c>
      <c r="K46" s="1">
        <v>13</v>
      </c>
      <c r="L46" s="1">
        <v>1055</v>
      </c>
      <c r="M46" s="1">
        <f t="shared" si="3"/>
        <v>219</v>
      </c>
      <c r="N46" s="1">
        <v>13</v>
      </c>
      <c r="O46" s="1">
        <v>898</v>
      </c>
      <c r="P46" s="1">
        <f t="shared" si="4"/>
        <v>62</v>
      </c>
      <c r="T46" s="1">
        <v>13</v>
      </c>
      <c r="U46" s="1">
        <v>1151.5221305326299</v>
      </c>
      <c r="V46" s="1">
        <f>U46-V30</f>
        <v>139.85000253261694</v>
      </c>
      <c r="W46" s="1">
        <v>13</v>
      </c>
      <c r="X46" s="1">
        <v>1120.3879781420801</v>
      </c>
      <c r="Y46" s="1">
        <f>X46-Y30</f>
        <v>96.598492075538729</v>
      </c>
      <c r="Z46" s="1">
        <v>13</v>
      </c>
      <c r="AA46" s="1">
        <v>1226.2235528942099</v>
      </c>
      <c r="AB46" s="1">
        <f>AA46-AB30</f>
        <v>194.50343764851982</v>
      </c>
      <c r="AC46" s="1">
        <v>13</v>
      </c>
      <c r="AD46" s="1">
        <v>1203.77667493797</v>
      </c>
      <c r="AE46" s="1">
        <f>AD46-AE30</f>
        <v>170.60982975077013</v>
      </c>
      <c r="AI46" s="1">
        <v>13</v>
      </c>
      <c r="AJ46" s="1">
        <v>1336.0617481956699</v>
      </c>
      <c r="AK46" s="1">
        <f>AJ46-AK30</f>
        <v>147.19062007872321</v>
      </c>
      <c r="AL46" s="1">
        <v>13</v>
      </c>
      <c r="AM46" s="1">
        <v>1308.6048034934499</v>
      </c>
      <c r="AN46" s="1">
        <f>AM46-AN30</f>
        <v>131.6021920423666</v>
      </c>
      <c r="AO46" s="1">
        <v>13</v>
      </c>
      <c r="AP46" s="1">
        <v>1254.5736040609099</v>
      </c>
      <c r="AQ46" s="1">
        <f>AP46-AQ30</f>
        <v>48.373541256206636</v>
      </c>
      <c r="AR46" s="1">
        <v>13</v>
      </c>
      <c r="AS46" s="1">
        <v>1237.2850333651099</v>
      </c>
      <c r="AT46" s="1">
        <f>AS46-AT30</f>
        <v>1.1702379786031543</v>
      </c>
      <c r="AW46" s="2"/>
      <c r="AX46" s="1">
        <v>14</v>
      </c>
      <c r="AY46" s="1">
        <v>1829.9194312796201</v>
      </c>
      <c r="AZ46" s="1">
        <f>AY46-AZ29</f>
        <v>374.13428821287675</v>
      </c>
      <c r="BA46" s="1">
        <v>14</v>
      </c>
      <c r="BB46" s="1">
        <v>2115.4006309148299</v>
      </c>
      <c r="BC46" s="1">
        <f>BB46-BC29</f>
        <v>588.21375293625329</v>
      </c>
      <c r="BD46" s="1">
        <v>14</v>
      </c>
      <c r="BE46" s="1">
        <v>2252.6435124508498</v>
      </c>
      <c r="BF46" s="1">
        <f>BE46-BF29</f>
        <v>751.5788635891065</v>
      </c>
      <c r="BG46" s="1">
        <v>14</v>
      </c>
      <c r="BH46" s="1">
        <v>1732.3132118451001</v>
      </c>
      <c r="BI46" s="1">
        <f>BH46-BI29</f>
        <v>435.72600579183654</v>
      </c>
      <c r="BM46" s="1">
        <v>14</v>
      </c>
      <c r="BN46" s="1">
        <v>1988.97876857749</v>
      </c>
      <c r="BO46" s="1">
        <f>BN46-BO29</f>
        <v>733.07833890151346</v>
      </c>
      <c r="BP46" s="1">
        <v>14</v>
      </c>
      <c r="BQ46" s="1">
        <v>1898.8221343873499</v>
      </c>
      <c r="BR46" s="1">
        <f>BQ46-BR29</f>
        <v>633.20183301421002</v>
      </c>
      <c r="BS46" s="1">
        <v>14</v>
      </c>
      <c r="BT46" s="1">
        <v>1742.02124430956</v>
      </c>
      <c r="BU46" s="1">
        <f>BT46-BU29</f>
        <v>430.21686587870681</v>
      </c>
      <c r="BV46" s="1">
        <v>14</v>
      </c>
      <c r="BW46" s="1">
        <v>1827.8338632750399</v>
      </c>
      <c r="BX46" s="1">
        <f>BW46-BX29</f>
        <v>573.96860566180339</v>
      </c>
      <c r="CB46" s="1">
        <v>14</v>
      </c>
      <c r="CC46" s="1">
        <v>1723.5240101095201</v>
      </c>
      <c r="CD46" s="1">
        <f>CC46-CD29</f>
        <v>392.44563678052009</v>
      </c>
      <c r="CE46" s="1">
        <v>14</v>
      </c>
      <c r="CF46" s="1">
        <v>1640.1717523975601</v>
      </c>
      <c r="CG46" s="1">
        <f>CF46-CG29</f>
        <v>481.58892229567664</v>
      </c>
      <c r="CH46" s="1">
        <v>14</v>
      </c>
      <c r="CI46" s="1">
        <v>1501.56220322887</v>
      </c>
      <c r="CJ46" s="1">
        <f>CI46-CJ29</f>
        <v>365.85930255987978</v>
      </c>
      <c r="CK46" s="1">
        <v>14</v>
      </c>
      <c r="CL46" s="1">
        <v>1742.3008921330099</v>
      </c>
      <c r="CM46" s="1">
        <f>CL46-CM29</f>
        <v>566.04722054667332</v>
      </c>
      <c r="CP46" s="2"/>
      <c r="CQ46" s="1">
        <v>14</v>
      </c>
      <c r="CR46" s="1">
        <v>4885.5683987274697</v>
      </c>
      <c r="CS46" s="1">
        <f>CR46-CS29</f>
        <v>3811.9347497256367</v>
      </c>
      <c r="CT46" s="1">
        <v>14</v>
      </c>
      <c r="CU46" s="1">
        <v>4976.0831842575999</v>
      </c>
      <c r="CV46" s="1">
        <f>CU46-CV29</f>
        <v>3785.9121051853936</v>
      </c>
      <c r="CW46" s="1">
        <v>14</v>
      </c>
      <c r="CX46" s="1">
        <v>4682.98274002158</v>
      </c>
      <c r="CY46" s="1">
        <f>CX46-CY29</f>
        <v>2842.0105678330237</v>
      </c>
      <c r="CZ46" s="1">
        <v>14</v>
      </c>
      <c r="DA46" s="1">
        <v>5130.1697645600998</v>
      </c>
      <c r="DB46" s="1">
        <f>DA46-DB29</f>
        <v>3216.4834815229669</v>
      </c>
      <c r="DF46" s="1">
        <v>14</v>
      </c>
      <c r="DG46" s="1">
        <v>3398.67297297297</v>
      </c>
      <c r="DH46" s="1">
        <f>DG46-DH29</f>
        <v>2278.7457644913266</v>
      </c>
      <c r="DI46" s="1">
        <v>14</v>
      </c>
      <c r="DJ46" s="1">
        <v>4535.7371428571396</v>
      </c>
      <c r="DK46" s="1">
        <f>DJ46-DK29</f>
        <v>3380.0619923093063</v>
      </c>
      <c r="DL46" s="1">
        <v>14</v>
      </c>
      <c r="DM46" s="1">
        <v>5269.4487065120402</v>
      </c>
      <c r="DN46" s="1">
        <f>DM46-DN29</f>
        <v>4122.7438806295304</v>
      </c>
      <c r="DO46" s="1">
        <v>14</v>
      </c>
      <c r="DP46" s="1">
        <v>3774.9659462999298</v>
      </c>
      <c r="DQ46" s="1">
        <f>DP46-DQ29</f>
        <v>2672.0046529103629</v>
      </c>
      <c r="DU46" s="1">
        <v>14</v>
      </c>
      <c r="DV46" s="1">
        <v>4520.3574380165301</v>
      </c>
      <c r="DW46" s="1">
        <f>DV46-DW29</f>
        <v>3226.1932612709033</v>
      </c>
      <c r="DX46" s="1">
        <v>14</v>
      </c>
      <c r="DY46" s="1">
        <v>4053.4241146711602</v>
      </c>
      <c r="DZ46" s="1">
        <f>DY46-DZ29</f>
        <v>2777.1327983759465</v>
      </c>
      <c r="EA46" s="1">
        <v>14</v>
      </c>
      <c r="EB46" s="1">
        <v>4501.1244064577404</v>
      </c>
      <c r="EC46" s="1">
        <f>EB46-EC29</f>
        <v>3204.4819676798706</v>
      </c>
      <c r="ED46" s="1">
        <v>14</v>
      </c>
      <c r="EE46" s="1">
        <v>4981.3738425925903</v>
      </c>
      <c r="EF46" s="1">
        <f>EE46-EF29</f>
        <v>3676.8882378078906</v>
      </c>
      <c r="EI46" s="2"/>
      <c r="EJ46" s="1">
        <v>14</v>
      </c>
      <c r="EK46" s="1">
        <v>3083</v>
      </c>
      <c r="EL46" s="1">
        <f>EK46-EL29</f>
        <v>1857.5778375427399</v>
      </c>
      <c r="EM46" s="1">
        <v>14</v>
      </c>
      <c r="EN46" s="1">
        <v>3490</v>
      </c>
      <c r="EO46" s="1">
        <f>EN46-EO29</f>
        <v>2240.1213131829163</v>
      </c>
      <c r="EP46" s="1">
        <v>14</v>
      </c>
      <c r="EQ46" s="1">
        <v>3894</v>
      </c>
      <c r="ER46" s="1">
        <f>EQ46-ER29</f>
        <v>2680.6036408186465</v>
      </c>
      <c r="ES46" s="1">
        <v>14</v>
      </c>
      <c r="ET46" s="1">
        <v>3094</v>
      </c>
      <c r="EU46" s="1">
        <f>ET46-EU29</f>
        <v>1952.8398819741033</v>
      </c>
      <c r="EY46" s="1">
        <v>14</v>
      </c>
      <c r="EZ46" s="1">
        <v>2695</v>
      </c>
      <c r="FA46" s="1">
        <f>EZ46-FA29</f>
        <v>1557.69345179268</v>
      </c>
      <c r="FB46" s="1">
        <v>14</v>
      </c>
      <c r="FC46" s="1">
        <v>2769</v>
      </c>
      <c r="FD46" s="1">
        <f>FC46-FD29</f>
        <v>1654.3883476072667</v>
      </c>
      <c r="FE46" s="1">
        <v>14</v>
      </c>
      <c r="FF46" s="1">
        <v>2567</v>
      </c>
      <c r="FG46" s="1">
        <f>FF46-FG29</f>
        <v>1444.7764525570501</v>
      </c>
      <c r="FH46" s="1">
        <v>14</v>
      </c>
      <c r="FI46" s="1">
        <v>3323</v>
      </c>
      <c r="FJ46" s="1">
        <f>FI46-FJ29</f>
        <v>2109.7563177904067</v>
      </c>
      <c r="FN46" s="1">
        <v>14</v>
      </c>
      <c r="FO46" s="1">
        <v>3969</v>
      </c>
      <c r="FP46" s="1">
        <f>FO46-FP29</f>
        <v>2611.8321990995764</v>
      </c>
      <c r="FQ46" s="1">
        <v>14</v>
      </c>
      <c r="FR46" s="1">
        <v>4222</v>
      </c>
      <c r="FS46" s="1">
        <f>FR46-FS29</f>
        <v>2772.1725875479233</v>
      </c>
      <c r="FT46" s="1">
        <v>14</v>
      </c>
      <c r="FU46" s="1">
        <v>2848</v>
      </c>
      <c r="FV46" s="1">
        <f>FU46-FV29</f>
        <v>1400.0400310846098</v>
      </c>
      <c r="FW46" s="1">
        <v>14</v>
      </c>
      <c r="FX46" s="1">
        <v>4645</v>
      </c>
      <c r="FY46" s="1">
        <f>FX46-FY29</f>
        <v>3232.3962338323572</v>
      </c>
    </row>
    <row r="47" spans="1:181" x14ac:dyDescent="0.25">
      <c r="A47" s="2"/>
      <c r="B47" s="1">
        <v>14</v>
      </c>
      <c r="C47" s="1">
        <v>973</v>
      </c>
      <c r="D47" s="1">
        <f t="shared" si="0"/>
        <v>136</v>
      </c>
      <c r="E47" s="1">
        <v>14</v>
      </c>
      <c r="F47" s="1">
        <v>1020</v>
      </c>
      <c r="G47" s="1">
        <f t="shared" si="1"/>
        <v>168</v>
      </c>
      <c r="H47" s="1">
        <v>14</v>
      </c>
      <c r="I47" s="1">
        <v>1027</v>
      </c>
      <c r="J47" s="1">
        <f t="shared" si="2"/>
        <v>160</v>
      </c>
      <c r="K47" s="1">
        <v>14</v>
      </c>
      <c r="L47" s="1">
        <v>952</v>
      </c>
      <c r="M47" s="1">
        <f t="shared" si="3"/>
        <v>116</v>
      </c>
      <c r="N47" s="1">
        <v>14</v>
      </c>
      <c r="O47" s="1">
        <v>905</v>
      </c>
      <c r="P47" s="1">
        <f t="shared" si="4"/>
        <v>69</v>
      </c>
      <c r="T47" s="1">
        <v>14</v>
      </c>
      <c r="U47" s="1">
        <v>1130.6037878787899</v>
      </c>
      <c r="V47" s="1">
        <f>U47-V30</f>
        <v>118.93165987877694</v>
      </c>
      <c r="W47" s="1">
        <v>14</v>
      </c>
      <c r="X47" s="1">
        <v>1100.19319938176</v>
      </c>
      <c r="Y47" s="1">
        <f>X47-Y30</f>
        <v>76.403713315218624</v>
      </c>
      <c r="Z47" s="1">
        <v>14</v>
      </c>
      <c r="AA47" s="1">
        <v>1320.1606425702801</v>
      </c>
      <c r="AB47" s="1">
        <f>AA47-AB30</f>
        <v>288.44052732458999</v>
      </c>
      <c r="AC47" s="1">
        <v>14</v>
      </c>
      <c r="AD47" s="1">
        <v>1148.15193026152</v>
      </c>
      <c r="AE47" s="1">
        <f>AD47-AE30</f>
        <v>114.98508507432007</v>
      </c>
      <c r="AI47" s="1">
        <v>14</v>
      </c>
      <c r="AJ47" s="1">
        <v>1276.6419951729699</v>
      </c>
      <c r="AK47" s="1">
        <f>AJ47-AK30</f>
        <v>87.770867056023235</v>
      </c>
      <c r="AL47" s="1">
        <v>14</v>
      </c>
      <c r="AM47" s="1">
        <v>1312.4497816593901</v>
      </c>
      <c r="AN47" s="1">
        <f>AM47-AN30</f>
        <v>135.44717020830672</v>
      </c>
      <c r="AO47" s="1">
        <v>14</v>
      </c>
      <c r="AP47" s="1">
        <v>1260.67226890756</v>
      </c>
      <c r="AQ47" s="1">
        <f>AP47-AQ30</f>
        <v>54.472206102856717</v>
      </c>
      <c r="AR47" s="1">
        <v>14</v>
      </c>
      <c r="AS47" s="1">
        <v>1311.2244508118399</v>
      </c>
      <c r="AT47" s="1">
        <f>AS47-AT30</f>
        <v>75.109655425333131</v>
      </c>
      <c r="AW47" s="2"/>
      <c r="AX47" s="1">
        <v>15</v>
      </c>
      <c r="AY47" s="1">
        <v>1777.0612485276799</v>
      </c>
      <c r="AZ47" s="1">
        <f>AY47-AZ29</f>
        <v>321.27610546093661</v>
      </c>
      <c r="BA47" s="1">
        <v>15</v>
      </c>
      <c r="BB47" s="1">
        <v>1934.3981191222599</v>
      </c>
      <c r="BC47" s="1">
        <f>BB47-BC29</f>
        <v>407.21124114368331</v>
      </c>
      <c r="BD47" s="1">
        <v>15</v>
      </c>
      <c r="BE47" s="1">
        <v>2255.87092568448</v>
      </c>
      <c r="BF47" s="1">
        <f>BE47-BF29</f>
        <v>754.80627682273666</v>
      </c>
      <c r="BG47" s="1">
        <v>15</v>
      </c>
      <c r="BH47" s="1">
        <v>1859.70641169854</v>
      </c>
      <c r="BI47" s="1">
        <f>BH47-BI29</f>
        <v>563.11920564527645</v>
      </c>
      <c r="BM47" s="1">
        <v>15</v>
      </c>
      <c r="BN47" s="1">
        <v>1873.81378820185</v>
      </c>
      <c r="BO47" s="1">
        <f>BN47-BO29</f>
        <v>617.91335852587349</v>
      </c>
      <c r="BP47" s="1">
        <v>15</v>
      </c>
      <c r="BQ47" s="1">
        <v>1829.10855784469</v>
      </c>
      <c r="BR47" s="1">
        <f>BQ47-BR29</f>
        <v>563.48825647155013</v>
      </c>
      <c r="BS47" s="1">
        <v>15</v>
      </c>
      <c r="BT47" s="1">
        <v>1848.4659606656601</v>
      </c>
      <c r="BU47" s="1">
        <f>BT47-BU29</f>
        <v>536.66158223480693</v>
      </c>
      <c r="BV47" s="1">
        <v>15</v>
      </c>
      <c r="BW47" s="1">
        <v>1702.55087440382</v>
      </c>
      <c r="BX47" s="1">
        <f>BW47-BX29</f>
        <v>448.68561679058348</v>
      </c>
      <c r="CB47" s="1">
        <v>15</v>
      </c>
      <c r="CC47" s="1">
        <v>1863.9029535865</v>
      </c>
      <c r="CD47" s="1">
        <f>CC47-CD29</f>
        <v>532.82458025749997</v>
      </c>
      <c r="CE47" s="1">
        <v>15</v>
      </c>
      <c r="CF47" s="1">
        <v>1694.9602420051899</v>
      </c>
      <c r="CG47" s="1">
        <f>CF47-CG29</f>
        <v>536.37741190330644</v>
      </c>
      <c r="CH47" s="1">
        <v>15</v>
      </c>
      <c r="CI47" s="1">
        <v>1698.1939451277201</v>
      </c>
      <c r="CJ47" s="1">
        <f>CI47-CJ29</f>
        <v>562.4910444587299</v>
      </c>
      <c r="CK47" s="1">
        <v>15</v>
      </c>
      <c r="CL47" s="1">
        <v>1843.0857378400699</v>
      </c>
      <c r="CM47" s="1">
        <f>CL47-CM29</f>
        <v>666.83206625373327</v>
      </c>
      <c r="CP47" s="2"/>
      <c r="CQ47" s="1">
        <v>15</v>
      </c>
      <c r="CR47" s="1">
        <v>4569.64818763326</v>
      </c>
      <c r="CS47" s="1">
        <f>CR47-CS29</f>
        <v>3496.0145386314271</v>
      </c>
      <c r="CT47" s="1">
        <v>15</v>
      </c>
      <c r="CU47" s="1">
        <v>4303.3318425760299</v>
      </c>
      <c r="CV47" s="1">
        <f>CU47-CV29</f>
        <v>3113.1607635038235</v>
      </c>
      <c r="CW47" s="1">
        <v>15</v>
      </c>
      <c r="CX47" s="1">
        <v>4330.6832432432402</v>
      </c>
      <c r="CY47" s="1">
        <f>CX47-CY29</f>
        <v>2489.711071054684</v>
      </c>
      <c r="CZ47" s="1">
        <v>15</v>
      </c>
      <c r="DA47" s="1">
        <v>4897.7448107448099</v>
      </c>
      <c r="DB47" s="1">
        <f>DA47-DB29</f>
        <v>2984.0585277076771</v>
      </c>
      <c r="DF47" s="1">
        <v>15</v>
      </c>
      <c r="DG47" s="1">
        <v>4549.9274705348998</v>
      </c>
      <c r="DH47" s="1">
        <f>DG47-DH29</f>
        <v>3430.0002620532568</v>
      </c>
      <c r="DI47" s="1">
        <v>15</v>
      </c>
      <c r="DJ47" s="1">
        <v>4394.2364039955601</v>
      </c>
      <c r="DK47" s="1">
        <f>DJ47-DK29</f>
        <v>3238.5612534477268</v>
      </c>
      <c r="DL47" s="1">
        <v>15</v>
      </c>
      <c r="DM47" s="1">
        <v>5454.1710992907801</v>
      </c>
      <c r="DN47" s="1">
        <f>DM47-DN29</f>
        <v>4307.4662734082704</v>
      </c>
      <c r="DO47" s="1">
        <v>15</v>
      </c>
      <c r="DP47" s="1">
        <v>3630.0006553079902</v>
      </c>
      <c r="DQ47" s="1">
        <f>DP47-DQ29</f>
        <v>2527.0393619184233</v>
      </c>
      <c r="DU47" s="1">
        <v>15</v>
      </c>
      <c r="DV47" s="1">
        <v>4211.7314049586803</v>
      </c>
      <c r="DW47" s="1">
        <f>DV47-DW29</f>
        <v>2917.5672282130536</v>
      </c>
      <c r="DX47" s="1">
        <v>15</v>
      </c>
      <c r="DY47" s="1">
        <v>4855.66245791246</v>
      </c>
      <c r="DZ47" s="1">
        <f>DY47-DZ29</f>
        <v>3579.3711416172464</v>
      </c>
      <c r="EA47" s="1">
        <v>15</v>
      </c>
      <c r="EB47" s="1">
        <v>5306.0171265461504</v>
      </c>
      <c r="EC47" s="1">
        <f>EB47-EC29</f>
        <v>4009.3746877682806</v>
      </c>
      <c r="ED47" s="1">
        <v>15</v>
      </c>
      <c r="EE47" s="1">
        <v>5273.1194895591598</v>
      </c>
      <c r="EF47" s="1">
        <f>EE47-EF29</f>
        <v>3968.6338847744601</v>
      </c>
      <c r="EI47" s="2"/>
      <c r="EJ47" s="1">
        <v>15</v>
      </c>
      <c r="EK47" s="1">
        <v>2894</v>
      </c>
      <c r="EL47" s="1">
        <f>EK47-EL29</f>
        <v>1668.5778375427399</v>
      </c>
      <c r="EM47" s="1">
        <v>15</v>
      </c>
      <c r="EN47" s="1">
        <v>4517</v>
      </c>
      <c r="EO47" s="1">
        <f>EN47-EO29</f>
        <v>3267.1213131829163</v>
      </c>
      <c r="EP47" s="1">
        <v>15</v>
      </c>
      <c r="EQ47" s="1">
        <v>3806</v>
      </c>
      <c r="ER47" s="1">
        <f>EQ47-ER29</f>
        <v>2592.6036408186465</v>
      </c>
      <c r="ES47" s="1">
        <v>15</v>
      </c>
      <c r="ET47" s="1">
        <v>3581</v>
      </c>
      <c r="EU47" s="1">
        <f>ET47-EU29</f>
        <v>2439.8398819741033</v>
      </c>
      <c r="EY47" s="1">
        <v>15</v>
      </c>
      <c r="EZ47" s="1">
        <v>3282</v>
      </c>
      <c r="FA47" s="1">
        <f>EZ47-FA29</f>
        <v>2144.6934517926802</v>
      </c>
      <c r="FB47" s="1">
        <v>15</v>
      </c>
      <c r="FC47" s="1">
        <v>2747</v>
      </c>
      <c r="FD47" s="1">
        <f>FC47-FD29</f>
        <v>1632.3883476072667</v>
      </c>
      <c r="FE47" s="1">
        <v>15</v>
      </c>
      <c r="FF47" s="1">
        <v>2688</v>
      </c>
      <c r="FG47" s="1">
        <f>FF47-FG29</f>
        <v>1565.7764525570501</v>
      </c>
      <c r="FH47" s="1">
        <v>15</v>
      </c>
      <c r="FI47" s="1">
        <v>3437</v>
      </c>
      <c r="FJ47" s="1">
        <f>FI47-FJ29</f>
        <v>2223.7563177904067</v>
      </c>
      <c r="FN47" s="1">
        <v>15</v>
      </c>
      <c r="FO47" s="1">
        <v>2601</v>
      </c>
      <c r="FP47" s="1">
        <f>FO47-FP29</f>
        <v>1243.8321990995767</v>
      </c>
      <c r="FQ47" s="1">
        <v>15</v>
      </c>
      <c r="FR47" s="1">
        <v>3594</v>
      </c>
      <c r="FS47" s="1">
        <f>FR47-FS29</f>
        <v>2144.1725875479233</v>
      </c>
      <c r="FT47" s="1">
        <v>15</v>
      </c>
      <c r="FU47" s="1">
        <v>5811</v>
      </c>
      <c r="FV47" s="1">
        <f>FU47-FV29</f>
        <v>4363.0400310846098</v>
      </c>
      <c r="FW47" s="1">
        <v>15</v>
      </c>
      <c r="FX47" s="1">
        <v>4435</v>
      </c>
      <c r="FY47" s="1">
        <f>FX47-FY29</f>
        <v>3022.3962338323572</v>
      </c>
    </row>
    <row r="48" spans="1:181" x14ac:dyDescent="0.25">
      <c r="A48" s="2"/>
      <c r="B48" s="1">
        <v>15</v>
      </c>
      <c r="C48" s="1">
        <v>1020</v>
      </c>
      <c r="D48" s="1">
        <f t="shared" si="0"/>
        <v>183</v>
      </c>
      <c r="E48" s="1">
        <v>15</v>
      </c>
      <c r="F48" s="1">
        <v>1020</v>
      </c>
      <c r="G48" s="1">
        <f t="shared" si="1"/>
        <v>168</v>
      </c>
      <c r="H48" s="1">
        <v>15</v>
      </c>
      <c r="I48" s="1">
        <v>933</v>
      </c>
      <c r="J48" s="1">
        <f t="shared" si="2"/>
        <v>66</v>
      </c>
      <c r="K48" s="1">
        <v>15</v>
      </c>
      <c r="L48" s="1">
        <v>930</v>
      </c>
      <c r="M48" s="1">
        <f t="shared" si="3"/>
        <v>94</v>
      </c>
      <c r="N48" s="1">
        <v>15</v>
      </c>
      <c r="O48" s="1">
        <v>950</v>
      </c>
      <c r="P48" s="1">
        <f t="shared" si="4"/>
        <v>114</v>
      </c>
      <c r="T48" s="1">
        <v>15</v>
      </c>
      <c r="U48" s="1">
        <v>1219.75487256372</v>
      </c>
      <c r="V48" s="1">
        <f>U48-V30</f>
        <v>208.08274456370702</v>
      </c>
      <c r="W48" s="1">
        <v>15</v>
      </c>
      <c r="X48" s="1">
        <v>1186.02650038971</v>
      </c>
      <c r="Y48" s="1">
        <f>X48-Y30</f>
        <v>162.23701432316864</v>
      </c>
      <c r="Z48" s="1">
        <v>15</v>
      </c>
      <c r="AA48" s="1">
        <v>1236.4612286002</v>
      </c>
      <c r="AB48" s="1">
        <f>AA48-AB30</f>
        <v>204.74111335450993</v>
      </c>
      <c r="AC48" s="1">
        <v>15</v>
      </c>
      <c r="AD48" s="1">
        <v>1340.4771886559799</v>
      </c>
      <c r="AE48" s="1">
        <f>AD48-AE30</f>
        <v>307.31034346878005</v>
      </c>
      <c r="AI48" s="1">
        <v>15</v>
      </c>
      <c r="AJ48" s="1">
        <v>1259.9043408360101</v>
      </c>
      <c r="AK48" s="1">
        <f>AJ48-AK30</f>
        <v>71.033212719063386</v>
      </c>
      <c r="AL48" s="1">
        <v>15</v>
      </c>
      <c r="AM48" s="1">
        <v>1306.26441784548</v>
      </c>
      <c r="AN48" s="1">
        <f>AM48-AN30</f>
        <v>129.26180639439667</v>
      </c>
      <c r="AO48" s="1">
        <v>15</v>
      </c>
      <c r="AP48" s="1">
        <v>1238.3476070529</v>
      </c>
      <c r="AQ48" s="1">
        <f>AP48-AQ30</f>
        <v>32.147544248196709</v>
      </c>
      <c r="AR48" s="1">
        <v>15</v>
      </c>
      <c r="AS48" s="1">
        <v>1282.30314585319</v>
      </c>
      <c r="AT48" s="1">
        <f>AS48-AT30</f>
        <v>46.188350466683232</v>
      </c>
      <c r="AW48" s="2"/>
      <c r="AX48" s="1">
        <v>16</v>
      </c>
      <c r="AY48" s="1">
        <v>1878.8911483253601</v>
      </c>
      <c r="AZ48" s="1">
        <f>AY48-AZ29</f>
        <v>423.10600525861673</v>
      </c>
      <c r="BA48" s="1">
        <v>16</v>
      </c>
      <c r="BB48" s="1">
        <v>2066.9863588667399</v>
      </c>
      <c r="BC48" s="1">
        <f>BB48-BC29</f>
        <v>539.79948088816332</v>
      </c>
      <c r="BD48" s="1">
        <v>16</v>
      </c>
      <c r="BE48" s="1">
        <v>2350.7595772787299</v>
      </c>
      <c r="BF48" s="1">
        <f>BE48-BF29</f>
        <v>849.69492841698661</v>
      </c>
      <c r="BG48" s="1">
        <v>16</v>
      </c>
      <c r="BH48" s="1">
        <v>1737.53993250844</v>
      </c>
      <c r="BI48" s="1">
        <f>BH48-BI29</f>
        <v>440.95272645517639</v>
      </c>
      <c r="BM48" s="1">
        <v>16</v>
      </c>
      <c r="BN48" s="1">
        <v>1676.0890459364</v>
      </c>
      <c r="BO48" s="1">
        <f>BN48-BO29</f>
        <v>420.18861626042349</v>
      </c>
      <c r="BP48" s="1">
        <v>16</v>
      </c>
      <c r="BQ48" s="1">
        <v>1775.98114689709</v>
      </c>
      <c r="BR48" s="1">
        <f>BQ48-BR29</f>
        <v>510.36084552395005</v>
      </c>
      <c r="BS48" s="1">
        <v>16</v>
      </c>
      <c r="BT48" s="1">
        <v>1814.5726172466</v>
      </c>
      <c r="BU48" s="1">
        <f>BT48-BU29</f>
        <v>502.76823881574683</v>
      </c>
      <c r="BV48" s="1">
        <v>16</v>
      </c>
      <c r="BW48" s="1">
        <v>1921.0023715415</v>
      </c>
      <c r="BX48" s="1">
        <f>BW48-BX29</f>
        <v>667.13711392826349</v>
      </c>
      <c r="CB48" s="1">
        <v>16</v>
      </c>
      <c r="CC48" s="1">
        <v>1776.5663865546201</v>
      </c>
      <c r="CD48" s="1">
        <f>CC48-CD29</f>
        <v>445.48801322562008</v>
      </c>
      <c r="CE48" s="1">
        <v>16</v>
      </c>
      <c r="CF48" s="1">
        <v>1600.7357330992099</v>
      </c>
      <c r="CG48" s="1">
        <f>CF48-CG29</f>
        <v>442.15290299732646</v>
      </c>
      <c r="CH48" s="1">
        <v>16</v>
      </c>
      <c r="CI48" s="1">
        <v>1777.52322274882</v>
      </c>
      <c r="CJ48" s="1">
        <f>CI48-CJ29</f>
        <v>641.82032207982979</v>
      </c>
      <c r="CK48" s="1">
        <v>16</v>
      </c>
      <c r="CL48" s="1">
        <v>1724.9934640522899</v>
      </c>
      <c r="CM48" s="1">
        <f>CL48-CM29</f>
        <v>548.73979246595331</v>
      </c>
      <c r="CP48" s="2"/>
      <c r="CQ48" s="1">
        <v>16</v>
      </c>
      <c r="CR48" s="1">
        <v>4652.0383795309199</v>
      </c>
      <c r="CS48" s="1">
        <f>CR48-CS29</f>
        <v>3578.4047305290869</v>
      </c>
      <c r="CT48" s="1">
        <v>16</v>
      </c>
      <c r="CU48" s="1">
        <v>5234.4807520143204</v>
      </c>
      <c r="CV48" s="1">
        <f>CU48-CV29</f>
        <v>4044.309672942114</v>
      </c>
      <c r="CW48" s="1">
        <v>16</v>
      </c>
      <c r="CX48" s="1">
        <v>4993.1483097055598</v>
      </c>
      <c r="CY48" s="1">
        <f>CX48-CY29</f>
        <v>3152.1761375170036</v>
      </c>
      <c r="CZ48" s="1">
        <v>16</v>
      </c>
      <c r="DA48" s="1">
        <v>5103.9037037036996</v>
      </c>
      <c r="DB48" s="1">
        <f>DA48-DB29</f>
        <v>3190.2174206665668</v>
      </c>
      <c r="DF48" s="1">
        <v>16</v>
      </c>
      <c r="DG48" s="1">
        <v>4110.8859964093399</v>
      </c>
      <c r="DH48" s="1">
        <f>DG48-DH29</f>
        <v>2990.9587879276969</v>
      </c>
      <c r="DI48" s="1">
        <v>16</v>
      </c>
      <c r="DJ48" s="1">
        <v>5597.7848970251698</v>
      </c>
      <c r="DK48" s="1">
        <f>DJ48-DK29</f>
        <v>4442.1097464773366</v>
      </c>
      <c r="DL48" s="1">
        <v>16</v>
      </c>
      <c r="DM48" s="1">
        <v>5383.55813953488</v>
      </c>
      <c r="DN48" s="1">
        <f>DM48-DN29</f>
        <v>4236.8533136523702</v>
      </c>
      <c r="DO48" s="1">
        <v>16</v>
      </c>
      <c r="DP48" s="1">
        <v>4285.9324146981598</v>
      </c>
      <c r="DQ48" s="1">
        <f>DP48-DQ29</f>
        <v>3182.971121308593</v>
      </c>
      <c r="DU48" s="1">
        <v>16</v>
      </c>
      <c r="DV48" s="1">
        <v>3922.2608695652202</v>
      </c>
      <c r="DW48" s="1">
        <f>DV48-DW29</f>
        <v>2628.096692819594</v>
      </c>
      <c r="DX48" s="1">
        <v>16</v>
      </c>
      <c r="DY48" s="1">
        <v>3796.19578059072</v>
      </c>
      <c r="DZ48" s="1">
        <f>DY48-DZ29</f>
        <v>2519.9044642955068</v>
      </c>
      <c r="EA48" s="1">
        <v>16</v>
      </c>
      <c r="EB48" s="1">
        <v>4198.2806850618499</v>
      </c>
      <c r="EC48" s="1">
        <f>EB48-EC29</f>
        <v>2901.6382462839802</v>
      </c>
      <c r="ED48" s="1">
        <v>16</v>
      </c>
      <c r="EE48" s="1">
        <v>4158.53675612602</v>
      </c>
      <c r="EF48" s="1">
        <f>EE48-EF29</f>
        <v>2854.0511513413203</v>
      </c>
      <c r="EI48" s="2"/>
      <c r="EJ48" s="1">
        <v>16</v>
      </c>
      <c r="EK48" s="1">
        <v>3009</v>
      </c>
      <c r="EL48" s="1">
        <f>EK48-EL29</f>
        <v>1783.5778375427399</v>
      </c>
      <c r="EM48" s="1">
        <v>16</v>
      </c>
      <c r="EN48" s="1">
        <v>3937</v>
      </c>
      <c r="EO48" s="1">
        <f>EN48-EO29</f>
        <v>2687.1213131829163</v>
      </c>
      <c r="EP48" s="1">
        <v>16</v>
      </c>
      <c r="EQ48" s="1">
        <v>3671</v>
      </c>
      <c r="ER48" s="1">
        <f>EQ48-ER29</f>
        <v>2457.6036408186465</v>
      </c>
      <c r="ES48" s="1">
        <v>16</v>
      </c>
      <c r="ET48" s="1">
        <v>2920</v>
      </c>
      <c r="EU48" s="1">
        <f>ET48-EU29</f>
        <v>1778.8398819741033</v>
      </c>
      <c r="EY48" s="1">
        <v>16</v>
      </c>
      <c r="EZ48" s="1">
        <v>3097</v>
      </c>
      <c r="FA48" s="1">
        <f>EZ48-FA29</f>
        <v>1959.69345179268</v>
      </c>
      <c r="FB48" s="1">
        <v>16</v>
      </c>
      <c r="FC48" s="1">
        <v>3228</v>
      </c>
      <c r="FD48" s="1">
        <f>FC48-FD29</f>
        <v>2113.388347607267</v>
      </c>
      <c r="FE48" s="1">
        <v>16</v>
      </c>
      <c r="FF48" s="1">
        <v>5271</v>
      </c>
      <c r="FG48" s="1">
        <f>FF48-FG29</f>
        <v>4148.7764525570501</v>
      </c>
      <c r="FH48" s="1">
        <v>16</v>
      </c>
      <c r="FI48" s="1">
        <v>4206</v>
      </c>
      <c r="FJ48" s="1">
        <f>FI48-FJ29</f>
        <v>2992.7563177904067</v>
      </c>
      <c r="FN48" s="1">
        <v>16</v>
      </c>
      <c r="FO48" s="1">
        <v>3546</v>
      </c>
      <c r="FP48" s="1">
        <f>FO48-FP29</f>
        <v>2188.8321990995764</v>
      </c>
      <c r="FQ48" s="1">
        <v>16</v>
      </c>
      <c r="FR48" s="1">
        <v>3673</v>
      </c>
      <c r="FS48" s="1">
        <f>FR48-FS29</f>
        <v>2223.1725875479233</v>
      </c>
      <c r="FT48" s="1">
        <v>16</v>
      </c>
      <c r="FU48" s="1">
        <v>3812</v>
      </c>
      <c r="FV48" s="1">
        <f>FU48-FV29</f>
        <v>2364.0400310846098</v>
      </c>
      <c r="FW48" s="1">
        <v>16</v>
      </c>
      <c r="FX48" s="1">
        <v>3304</v>
      </c>
      <c r="FY48" s="1">
        <f>FX48-FY29</f>
        <v>1891.396233832357</v>
      </c>
    </row>
    <row r="49" spans="1:181" x14ac:dyDescent="0.25">
      <c r="A49" s="2"/>
      <c r="B49" s="1">
        <v>16</v>
      </c>
      <c r="C49" s="1">
        <v>1118</v>
      </c>
      <c r="D49" s="1">
        <f t="shared" si="0"/>
        <v>281</v>
      </c>
      <c r="E49" s="1">
        <v>16</v>
      </c>
      <c r="F49" s="1">
        <v>1056</v>
      </c>
      <c r="G49" s="1">
        <f t="shared" si="1"/>
        <v>204</v>
      </c>
      <c r="H49" s="1">
        <v>16</v>
      </c>
      <c r="I49" s="1">
        <v>946</v>
      </c>
      <c r="J49" s="1">
        <f t="shared" si="2"/>
        <v>79</v>
      </c>
      <c r="K49" s="1">
        <v>16</v>
      </c>
      <c r="L49" s="1">
        <v>886</v>
      </c>
      <c r="M49" s="1">
        <f t="shared" si="3"/>
        <v>50</v>
      </c>
      <c r="N49" s="1">
        <v>16</v>
      </c>
      <c r="O49" s="1">
        <v>1040</v>
      </c>
      <c r="P49" s="1">
        <f t="shared" si="4"/>
        <v>204</v>
      </c>
      <c r="T49" s="1">
        <v>16</v>
      </c>
      <c r="U49" s="1">
        <v>1133.0731343283601</v>
      </c>
      <c r="V49" s="1">
        <f>U49-V30</f>
        <v>121.40100632834708</v>
      </c>
      <c r="W49" s="1">
        <v>16</v>
      </c>
      <c r="X49" s="1">
        <v>1242.33878504673</v>
      </c>
      <c r="Y49" s="1">
        <f>X49-Y30</f>
        <v>218.54929898018861</v>
      </c>
      <c r="Z49" s="1">
        <v>16</v>
      </c>
      <c r="AA49" s="1">
        <v>1208.9204771371799</v>
      </c>
      <c r="AB49" s="1">
        <f>AA49-AB30</f>
        <v>177.20036189148982</v>
      </c>
      <c r="AC49" s="1">
        <v>16</v>
      </c>
      <c r="AD49" s="1">
        <v>1245.34534161491</v>
      </c>
      <c r="AE49" s="1">
        <f>AD49-AE30</f>
        <v>212.17849642771012</v>
      </c>
      <c r="AI49" s="1">
        <v>16</v>
      </c>
      <c r="AJ49" s="1">
        <v>1287.3920000000001</v>
      </c>
      <c r="AK49" s="1">
        <f>AJ49-AK30</f>
        <v>98.52087188305336</v>
      </c>
      <c r="AL49" s="1">
        <v>16</v>
      </c>
      <c r="AM49" s="1">
        <v>1259.51518438178</v>
      </c>
      <c r="AN49" s="1">
        <f>AM49-AN30</f>
        <v>82.512572930696706</v>
      </c>
      <c r="AO49" s="1">
        <v>16</v>
      </c>
      <c r="AP49" s="1">
        <v>1253.4249578414799</v>
      </c>
      <c r="AQ49" s="1">
        <f>AP49-AQ30</f>
        <v>47.224895036776616</v>
      </c>
      <c r="AR49" s="1">
        <v>16</v>
      </c>
      <c r="AS49" s="1">
        <v>1277.38185255198</v>
      </c>
      <c r="AT49" s="1">
        <f>AS49-AT30</f>
        <v>41.267057165473261</v>
      </c>
      <c r="AW49" s="2"/>
      <c r="AX49" s="1">
        <v>17</v>
      </c>
      <c r="AY49" s="1">
        <v>1875.6408114558501</v>
      </c>
      <c r="AZ49" s="1">
        <f>AY49-AZ29</f>
        <v>419.85566838910677</v>
      </c>
      <c r="BA49" s="1">
        <v>17</v>
      </c>
      <c r="BB49" s="1">
        <v>1942.1012526095999</v>
      </c>
      <c r="BC49" s="1">
        <f>BB49-BC29</f>
        <v>414.91437463102329</v>
      </c>
      <c r="BD49" s="1">
        <v>17</v>
      </c>
      <c r="BE49" s="1">
        <v>2033.95691906005</v>
      </c>
      <c r="BF49" s="1">
        <f>BE49-BF29</f>
        <v>532.89227019830673</v>
      </c>
      <c r="BG49" s="1">
        <v>17</v>
      </c>
      <c r="BH49" s="1">
        <v>1904.3374858437101</v>
      </c>
      <c r="BI49" s="1">
        <f>BH49-BI29</f>
        <v>607.75027979044648</v>
      </c>
      <c r="BM49" s="1">
        <v>17</v>
      </c>
      <c r="BN49" s="1">
        <v>1842.7185501066101</v>
      </c>
      <c r="BO49" s="1">
        <f>BN49-BO29</f>
        <v>586.8181204306336</v>
      </c>
      <c r="BP49" s="1">
        <v>17</v>
      </c>
      <c r="BQ49" s="1">
        <v>1836.04495268139</v>
      </c>
      <c r="BR49" s="1">
        <f>BQ49-BR29</f>
        <v>570.42465130825008</v>
      </c>
      <c r="BS49" s="1">
        <v>17</v>
      </c>
      <c r="BT49" s="1">
        <v>1855.7873779113399</v>
      </c>
      <c r="BU49" s="1">
        <f>BT49-BU29</f>
        <v>543.9829994804868</v>
      </c>
      <c r="BV49" s="1">
        <v>17</v>
      </c>
      <c r="BW49" s="1">
        <v>1812.4908657664801</v>
      </c>
      <c r="BX49" s="1">
        <f>BW49-BX29</f>
        <v>558.62560815324355</v>
      </c>
      <c r="CB49" s="1">
        <v>17</v>
      </c>
      <c r="CC49" s="1">
        <v>1706.7934232714999</v>
      </c>
      <c r="CD49" s="1">
        <f>CC49-CD29</f>
        <v>375.71504994249995</v>
      </c>
      <c r="CE49" s="1">
        <v>17</v>
      </c>
      <c r="CF49" s="1">
        <v>1642.3396715643901</v>
      </c>
      <c r="CG49" s="1">
        <f>CF49-CG29</f>
        <v>483.7568414625066</v>
      </c>
      <c r="CH49" s="1">
        <v>17</v>
      </c>
      <c r="CI49" s="1">
        <v>1473.6666666666699</v>
      </c>
      <c r="CJ49" s="1">
        <f>CI49-CJ29</f>
        <v>337.96376599767973</v>
      </c>
      <c r="CK49" s="1">
        <v>17</v>
      </c>
      <c r="CL49" s="1">
        <v>1525.4652892562001</v>
      </c>
      <c r="CM49" s="1">
        <f>CL49-CM29</f>
        <v>349.21161766986347</v>
      </c>
      <c r="CP49" s="2"/>
      <c r="CQ49" s="1">
        <v>17</v>
      </c>
      <c r="CR49" s="1">
        <v>4514.62847965739</v>
      </c>
      <c r="CS49" s="1">
        <f>CR49-CS29</f>
        <v>3440.9948306555571</v>
      </c>
      <c r="CT49" s="1">
        <v>17</v>
      </c>
      <c r="CU49" s="1">
        <v>5137.3049327354302</v>
      </c>
      <c r="CV49" s="1">
        <f>CU49-CV29</f>
        <v>3947.1338536632238</v>
      </c>
      <c r="CW49" s="1">
        <v>17</v>
      </c>
      <c r="CX49" s="1">
        <v>4878.7950377562001</v>
      </c>
      <c r="CY49" s="1">
        <f>CX49-CY29</f>
        <v>3037.8228655676439</v>
      </c>
      <c r="CZ49" s="1">
        <v>17</v>
      </c>
      <c r="DA49" s="1">
        <v>5793.4544349939197</v>
      </c>
      <c r="DB49" s="1">
        <f>DA49-DB29</f>
        <v>3879.7681519567868</v>
      </c>
      <c r="DF49" s="1">
        <v>17</v>
      </c>
      <c r="DG49" s="1">
        <v>4136.9592021758799</v>
      </c>
      <c r="DH49" s="1">
        <f>DG49-DH29</f>
        <v>3017.0319936942369</v>
      </c>
      <c r="DI49" s="1">
        <v>17</v>
      </c>
      <c r="DJ49" s="1">
        <v>5524.2845894263201</v>
      </c>
      <c r="DK49" s="1">
        <f>DJ49-DK29</f>
        <v>4368.6094388784868</v>
      </c>
      <c r="DL49" s="1">
        <v>17</v>
      </c>
      <c r="DM49" s="1">
        <v>4750.5661047027497</v>
      </c>
      <c r="DN49" s="1">
        <f>DM49-DN29</f>
        <v>3603.8612788202399</v>
      </c>
      <c r="DO49" s="1">
        <v>17</v>
      </c>
      <c r="DP49" s="1">
        <v>3961.9980327868898</v>
      </c>
      <c r="DQ49" s="1">
        <f>DP49-DQ29</f>
        <v>2859.0367393973229</v>
      </c>
      <c r="DU49" s="1">
        <v>17</v>
      </c>
      <c r="DV49" s="1">
        <v>4758.4446742502596</v>
      </c>
      <c r="DW49" s="1">
        <f>DV49-DW29</f>
        <v>3464.2804975046329</v>
      </c>
      <c r="DX49" s="1">
        <v>17</v>
      </c>
      <c r="DY49" s="1">
        <v>4034.7160909856798</v>
      </c>
      <c r="DZ49" s="1">
        <f>DY49-DZ29</f>
        <v>2758.4247746904666</v>
      </c>
      <c r="EA49" s="1">
        <v>17</v>
      </c>
      <c r="EB49" s="1">
        <v>5186.4828897338402</v>
      </c>
      <c r="EC49" s="1">
        <f>EB49-EC29</f>
        <v>3889.8404509559705</v>
      </c>
      <c r="ED49" s="1">
        <v>17</v>
      </c>
      <c r="EE49" s="1">
        <v>4312.31865585168</v>
      </c>
      <c r="EF49" s="1">
        <f>EE49-EF29</f>
        <v>3007.8330510669803</v>
      </c>
      <c r="EI49" s="2"/>
      <c r="EJ49" s="1">
        <v>17</v>
      </c>
      <c r="EK49" s="1">
        <v>2757</v>
      </c>
      <c r="EL49" s="1">
        <f>EK49-EL29</f>
        <v>1531.5778375427399</v>
      </c>
      <c r="EM49" s="1">
        <v>17</v>
      </c>
      <c r="EN49" s="1">
        <v>3385</v>
      </c>
      <c r="EO49" s="1">
        <f>EN49-EO29</f>
        <v>2135.1213131829163</v>
      </c>
      <c r="EP49" s="1">
        <v>17</v>
      </c>
      <c r="EQ49" s="1">
        <v>2974</v>
      </c>
      <c r="ER49" s="1">
        <f>EQ49-ER29</f>
        <v>1760.6036408186467</v>
      </c>
      <c r="ES49" s="1">
        <v>17</v>
      </c>
      <c r="ET49" s="1">
        <v>3261</v>
      </c>
      <c r="EU49" s="1">
        <f>ET49-EU29</f>
        <v>2119.8398819741033</v>
      </c>
      <c r="EY49" s="1">
        <v>17</v>
      </c>
      <c r="EZ49" s="1">
        <v>3089</v>
      </c>
      <c r="FA49" s="1">
        <f>EZ49-FA29</f>
        <v>1951.69345179268</v>
      </c>
      <c r="FB49" s="1">
        <v>17</v>
      </c>
      <c r="FC49" s="1">
        <v>3745</v>
      </c>
      <c r="FD49" s="1">
        <f>FC49-FD29</f>
        <v>2630.388347607267</v>
      </c>
      <c r="FE49" s="1">
        <v>17</v>
      </c>
      <c r="FF49" s="1">
        <v>2138</v>
      </c>
      <c r="FG49" s="1">
        <f>FF49-FG29</f>
        <v>1015.7764525570501</v>
      </c>
      <c r="FH49" s="1">
        <v>17</v>
      </c>
      <c r="FI49" s="1">
        <v>2835</v>
      </c>
      <c r="FJ49" s="1">
        <f>FI49-FJ29</f>
        <v>1621.7563177904067</v>
      </c>
      <c r="FN49" s="1">
        <v>17</v>
      </c>
      <c r="FO49" s="1">
        <v>4080</v>
      </c>
      <c r="FP49" s="1">
        <f>FO49-FP29</f>
        <v>2722.8321990995764</v>
      </c>
      <c r="FQ49" s="1">
        <v>17</v>
      </c>
      <c r="FR49" s="1">
        <v>4269</v>
      </c>
      <c r="FS49" s="1">
        <f>FR49-FS29</f>
        <v>2819.1725875479233</v>
      </c>
      <c r="FT49" s="1">
        <v>17</v>
      </c>
      <c r="FU49" s="1">
        <v>3703</v>
      </c>
      <c r="FV49" s="1">
        <f>FU49-FV29</f>
        <v>2255.0400310846098</v>
      </c>
      <c r="FW49" s="1">
        <v>17</v>
      </c>
      <c r="FX49" s="1">
        <v>3088</v>
      </c>
      <c r="FY49" s="1">
        <f>FX49-FY29</f>
        <v>1675.396233832357</v>
      </c>
    </row>
    <row r="50" spans="1:181" x14ac:dyDescent="0.25">
      <c r="A50" s="2"/>
      <c r="B50" s="1">
        <v>17</v>
      </c>
      <c r="C50" s="1">
        <v>1029</v>
      </c>
      <c r="D50" s="1">
        <f t="shared" si="0"/>
        <v>192</v>
      </c>
      <c r="E50" s="1">
        <v>17</v>
      </c>
      <c r="F50" s="1">
        <v>993</v>
      </c>
      <c r="G50" s="1">
        <f t="shared" si="1"/>
        <v>141</v>
      </c>
      <c r="H50" s="1">
        <v>17</v>
      </c>
      <c r="I50" s="1">
        <v>1019</v>
      </c>
      <c r="J50" s="1">
        <f t="shared" si="2"/>
        <v>152</v>
      </c>
      <c r="K50" s="1">
        <v>17</v>
      </c>
      <c r="L50" s="1">
        <v>900</v>
      </c>
      <c r="M50" s="1">
        <f t="shared" si="3"/>
        <v>64</v>
      </c>
      <c r="N50" s="1">
        <v>17</v>
      </c>
      <c r="O50" s="1">
        <v>958</v>
      </c>
      <c r="P50" s="1">
        <f t="shared" si="4"/>
        <v>122</v>
      </c>
      <c r="T50" s="1">
        <v>17</v>
      </c>
      <c r="U50" s="1">
        <v>1212.69525959368</v>
      </c>
      <c r="V50" s="1">
        <f>U50-V30</f>
        <v>201.02313159366702</v>
      </c>
      <c r="W50" s="1">
        <v>17</v>
      </c>
      <c r="X50" s="1">
        <v>1171.2794117647099</v>
      </c>
      <c r="Y50" s="1">
        <f>X50-Y30</f>
        <v>147.48992569816858</v>
      </c>
      <c r="Z50" s="1">
        <v>17</v>
      </c>
      <c r="AA50" s="1">
        <v>1323.4046184739</v>
      </c>
      <c r="AB50" s="1">
        <f>AA50-AB30</f>
        <v>291.68450322820991</v>
      </c>
      <c r="AC50" s="1">
        <v>17</v>
      </c>
      <c r="AD50" s="1">
        <v>1125.66584158416</v>
      </c>
      <c r="AE50" s="1">
        <f>AD50-AE30</f>
        <v>92.498996396960138</v>
      </c>
      <c r="AI50" s="1">
        <v>17</v>
      </c>
      <c r="AJ50" s="1">
        <v>1350.9649402390401</v>
      </c>
      <c r="AK50" s="1">
        <f>AJ50-AK30</f>
        <v>162.09381212209337</v>
      </c>
      <c r="AL50" s="1">
        <v>17</v>
      </c>
      <c r="AM50" s="1">
        <v>1263.64177489177</v>
      </c>
      <c r="AN50" s="1">
        <f>AM50-AN30</f>
        <v>86.639163440686616</v>
      </c>
      <c r="AO50" s="1">
        <v>17</v>
      </c>
      <c r="AP50" s="1">
        <v>1174.4396624472599</v>
      </c>
      <c r="AQ50" s="1">
        <f>AP50-AQ30</f>
        <v>-31.760400357443359</v>
      </c>
      <c r="AR50" s="1">
        <v>17</v>
      </c>
      <c r="AS50" s="1">
        <v>1324.9243140965</v>
      </c>
      <c r="AT50" s="1">
        <f>AS50-AT30</f>
        <v>88.809518709993199</v>
      </c>
      <c r="AW50" s="2"/>
      <c r="AX50" s="1">
        <v>18</v>
      </c>
      <c r="AY50" s="1">
        <v>1886.375</v>
      </c>
      <c r="AZ50" s="1">
        <f>AY50-AZ29</f>
        <v>430.58985693325667</v>
      </c>
      <c r="BA50" s="1">
        <v>18</v>
      </c>
      <c r="BB50" s="1">
        <v>1897.0331950207501</v>
      </c>
      <c r="BC50" s="1">
        <f>BB50-BC29</f>
        <v>369.8463170421735</v>
      </c>
      <c r="BD50" s="1">
        <v>18</v>
      </c>
      <c r="BE50" s="1">
        <v>2099.6917989417998</v>
      </c>
      <c r="BF50" s="1">
        <f>BE50-BF29</f>
        <v>598.62715008005648</v>
      </c>
      <c r="BG50" s="1">
        <v>18</v>
      </c>
      <c r="BH50" s="1">
        <v>1689.7179203539799</v>
      </c>
      <c r="BI50" s="1">
        <f>BH50-BI29</f>
        <v>393.13071430071636</v>
      </c>
      <c r="BM50" s="1">
        <v>18</v>
      </c>
      <c r="BN50" s="1">
        <v>1789.0830401126</v>
      </c>
      <c r="BO50" s="1">
        <f>BN50-BO29</f>
        <v>533.18261043662346</v>
      </c>
      <c r="BP50" s="1">
        <v>18</v>
      </c>
      <c r="BQ50" s="1">
        <v>1860.38709677419</v>
      </c>
      <c r="BR50" s="1">
        <f>BQ50-BR29</f>
        <v>594.7667954010501</v>
      </c>
      <c r="BS50" s="1">
        <v>18</v>
      </c>
      <c r="BT50" s="1">
        <v>1890.0961392884201</v>
      </c>
      <c r="BU50" s="1">
        <f>BT50-BU29</f>
        <v>578.29176085756694</v>
      </c>
      <c r="BV50" s="1">
        <v>18</v>
      </c>
      <c r="BW50" s="1">
        <v>1952.43799682035</v>
      </c>
      <c r="BX50" s="1">
        <f>BW50-BX29</f>
        <v>698.5727392071135</v>
      </c>
      <c r="CB50" s="1">
        <v>18</v>
      </c>
      <c r="CC50" s="1">
        <v>1575.52188552189</v>
      </c>
      <c r="CD50" s="1">
        <f>CC50-CD29</f>
        <v>244.44351219289001</v>
      </c>
      <c r="CE50" s="1">
        <v>18</v>
      </c>
      <c r="CF50" s="1">
        <v>1622.00086805556</v>
      </c>
      <c r="CG50" s="1">
        <f>CF50-CG29</f>
        <v>463.4180379536765</v>
      </c>
      <c r="CH50" s="1">
        <v>18</v>
      </c>
      <c r="CI50" s="1">
        <v>1564.8016997167099</v>
      </c>
      <c r="CJ50" s="1">
        <f>CI50-CJ29</f>
        <v>429.09879904771969</v>
      </c>
      <c r="CK50" s="1">
        <v>18</v>
      </c>
      <c r="CL50" s="1">
        <v>1618.35056542811</v>
      </c>
      <c r="CM50" s="1">
        <f>CL50-CM29</f>
        <v>442.09689384177341</v>
      </c>
      <c r="CP50" s="2"/>
      <c r="CQ50" s="1">
        <v>18</v>
      </c>
      <c r="CR50" s="1">
        <v>4600.9446219382298</v>
      </c>
      <c r="CS50" s="1">
        <f>CR50-CS29</f>
        <v>3527.3109729363969</v>
      </c>
      <c r="CT50" s="1">
        <v>18</v>
      </c>
      <c r="CU50" s="1">
        <v>4640.0053763440901</v>
      </c>
      <c r="CV50" s="1">
        <f>CU50-CV29</f>
        <v>3449.8342972718838</v>
      </c>
      <c r="CW50" s="1">
        <v>18</v>
      </c>
      <c r="CX50" s="1">
        <v>4803.0409924487603</v>
      </c>
      <c r="CY50" s="1">
        <f>CX50-CY29</f>
        <v>2962.0688202602041</v>
      </c>
      <c r="CZ50" s="1">
        <v>18</v>
      </c>
      <c r="DA50" s="1">
        <v>5516.3606356968203</v>
      </c>
      <c r="DB50" s="1">
        <f>DA50-DB29</f>
        <v>3602.6743526596874</v>
      </c>
      <c r="DF50" s="1">
        <v>18</v>
      </c>
      <c r="DG50" s="1">
        <v>4570.3396567298996</v>
      </c>
      <c r="DH50" s="1">
        <f>DG50-DH29</f>
        <v>3450.4124482482566</v>
      </c>
      <c r="DI50" s="1">
        <v>18</v>
      </c>
      <c r="DJ50" s="1">
        <v>4419.28764044944</v>
      </c>
      <c r="DK50" s="1">
        <f>DJ50-DK29</f>
        <v>3263.6124899016068</v>
      </c>
      <c r="DL50" s="1">
        <v>18</v>
      </c>
      <c r="DM50" s="1">
        <v>5395.3217158176903</v>
      </c>
      <c r="DN50" s="1">
        <f>DM50-DN29</f>
        <v>4248.6168899351806</v>
      </c>
      <c r="DO50" s="1">
        <v>18</v>
      </c>
      <c r="DP50" s="1">
        <v>3749.54057591623</v>
      </c>
      <c r="DQ50" s="1">
        <f>DP50-DQ29</f>
        <v>2646.5792825266635</v>
      </c>
      <c r="DU50" s="1">
        <v>18</v>
      </c>
      <c r="DV50" s="1">
        <v>3846.6274713839698</v>
      </c>
      <c r="DW50" s="1">
        <f>DV50-DW29</f>
        <v>2552.4632946383435</v>
      </c>
      <c r="DX50" s="1">
        <v>18</v>
      </c>
      <c r="DY50" s="1">
        <v>4065.9680672268901</v>
      </c>
      <c r="DZ50" s="1">
        <f>DY50-DZ29</f>
        <v>2789.6767509316769</v>
      </c>
      <c r="EA50" s="1">
        <v>18</v>
      </c>
      <c r="EB50" s="1">
        <v>4622.7984862819303</v>
      </c>
      <c r="EC50" s="1">
        <f>EB50-EC29</f>
        <v>3326.1560475040606</v>
      </c>
      <c r="ED50" s="1">
        <v>18</v>
      </c>
      <c r="EE50" s="1">
        <v>3859.50989522701</v>
      </c>
      <c r="EF50" s="1">
        <f>EE50-EF29</f>
        <v>2555.0242904423103</v>
      </c>
      <c r="EI50" s="2"/>
      <c r="EJ50" s="1">
        <v>18</v>
      </c>
      <c r="EK50" s="1">
        <v>2857</v>
      </c>
      <c r="EL50" s="1">
        <f>EK50-EL29</f>
        <v>1631.5778375427399</v>
      </c>
      <c r="EM50" s="1">
        <v>18</v>
      </c>
      <c r="EN50" s="1">
        <v>3368</v>
      </c>
      <c r="EO50" s="1">
        <f>EN50-EO29</f>
        <v>2118.1213131829163</v>
      </c>
      <c r="EP50" s="1">
        <v>18</v>
      </c>
      <c r="EQ50" s="1">
        <v>3773</v>
      </c>
      <c r="ER50" s="1">
        <f>EQ50-ER29</f>
        <v>2559.6036408186465</v>
      </c>
      <c r="ES50" s="1">
        <v>18</v>
      </c>
      <c r="ET50" s="1">
        <v>3329</v>
      </c>
      <c r="EU50" s="1">
        <f>ET50-EU29</f>
        <v>2187.8398819741033</v>
      </c>
      <c r="EY50" s="1">
        <v>18</v>
      </c>
      <c r="EZ50" s="1">
        <v>3206</v>
      </c>
      <c r="FA50" s="1">
        <f>EZ50-FA29</f>
        <v>2068.6934517926802</v>
      </c>
      <c r="FB50" s="1">
        <v>18</v>
      </c>
      <c r="FC50" s="1">
        <v>3282</v>
      </c>
      <c r="FD50" s="1">
        <f>FC50-FD29</f>
        <v>2167.388347607267</v>
      </c>
      <c r="FE50" s="1">
        <v>18</v>
      </c>
      <c r="FF50" s="1">
        <v>2900</v>
      </c>
      <c r="FG50" s="1">
        <f>FF50-FG29</f>
        <v>1777.7764525570501</v>
      </c>
      <c r="FH50" s="1">
        <v>18</v>
      </c>
      <c r="FI50" s="1">
        <v>4716</v>
      </c>
      <c r="FJ50" s="1">
        <f>FI50-FJ29</f>
        <v>3502.7563177904067</v>
      </c>
      <c r="FN50" s="1">
        <v>18</v>
      </c>
      <c r="FO50" s="1">
        <v>2978</v>
      </c>
      <c r="FP50" s="1">
        <f>FO50-FP29</f>
        <v>1620.8321990995767</v>
      </c>
      <c r="FQ50" s="1">
        <v>18</v>
      </c>
      <c r="FR50" s="1">
        <v>4202</v>
      </c>
      <c r="FS50" s="1">
        <f>FR50-FS29</f>
        <v>2752.1725875479233</v>
      </c>
      <c r="FT50" s="1">
        <v>18</v>
      </c>
      <c r="FU50" s="1">
        <v>2979</v>
      </c>
      <c r="FV50" s="1">
        <f>FU50-FV29</f>
        <v>1531.0400310846098</v>
      </c>
      <c r="FW50" s="1">
        <v>18</v>
      </c>
      <c r="FX50" s="1">
        <v>3457</v>
      </c>
      <c r="FY50" s="1">
        <f>FX50-FY29</f>
        <v>2044.396233832357</v>
      </c>
    </row>
    <row r="51" spans="1:181" x14ac:dyDescent="0.25">
      <c r="A51" s="2"/>
      <c r="B51" s="1">
        <v>18</v>
      </c>
      <c r="C51" s="1">
        <v>1119</v>
      </c>
      <c r="D51" s="1">
        <f t="shared" si="0"/>
        <v>282</v>
      </c>
      <c r="E51" s="1">
        <v>18</v>
      </c>
      <c r="F51" s="1">
        <v>1047</v>
      </c>
      <c r="G51" s="1">
        <f t="shared" si="1"/>
        <v>195</v>
      </c>
      <c r="H51" s="1">
        <v>18</v>
      </c>
      <c r="I51" s="1">
        <v>991</v>
      </c>
      <c r="J51" s="1">
        <f t="shared" si="2"/>
        <v>124</v>
      </c>
      <c r="K51" s="1">
        <v>18</v>
      </c>
      <c r="L51" s="1">
        <v>891</v>
      </c>
      <c r="M51" s="1">
        <f t="shared" si="3"/>
        <v>55</v>
      </c>
      <c r="N51" s="1">
        <v>18</v>
      </c>
      <c r="O51" s="1">
        <v>998</v>
      </c>
      <c r="P51" s="1">
        <f t="shared" si="4"/>
        <v>162</v>
      </c>
      <c r="T51" s="1">
        <v>18</v>
      </c>
      <c r="U51" s="1">
        <v>1176.1138576778999</v>
      </c>
      <c r="V51" s="1">
        <f>U51-V30</f>
        <v>164.44172967788688</v>
      </c>
      <c r="W51" s="1">
        <v>18</v>
      </c>
      <c r="X51" s="1">
        <v>1226.0482866043601</v>
      </c>
      <c r="Y51" s="1">
        <f>X51-Y30</f>
        <v>202.25880053781873</v>
      </c>
      <c r="Z51" s="1">
        <v>18</v>
      </c>
      <c r="AA51" s="1">
        <v>1199.1227722772301</v>
      </c>
      <c r="AB51" s="1">
        <f>AA51-AB30</f>
        <v>167.40265703154</v>
      </c>
      <c r="AC51" s="1">
        <v>18</v>
      </c>
      <c r="AD51" s="1">
        <v>1106.95544554455</v>
      </c>
      <c r="AE51" s="1">
        <f>AD51-AE30</f>
        <v>73.788600357350106</v>
      </c>
      <c r="AI51" s="1">
        <v>18</v>
      </c>
      <c r="AJ51" s="1">
        <v>1294.64149443561</v>
      </c>
      <c r="AK51" s="1">
        <f>AJ51-AK30</f>
        <v>105.77036631866326</v>
      </c>
      <c r="AL51" s="1">
        <v>18</v>
      </c>
      <c r="AM51" s="1">
        <v>1441.6061946902701</v>
      </c>
      <c r="AN51" s="1">
        <f>AM51-AN30</f>
        <v>264.60358323918672</v>
      </c>
      <c r="AO51" s="1">
        <v>18</v>
      </c>
      <c r="AP51" s="1">
        <v>1223.1939034716299</v>
      </c>
      <c r="AQ51" s="1">
        <f>AP51-AQ30</f>
        <v>16.993840666926644</v>
      </c>
      <c r="AR51" s="1">
        <v>18</v>
      </c>
      <c r="AS51" s="1">
        <v>1317.2478632478601</v>
      </c>
      <c r="AT51" s="1">
        <f>AS51-AT30</f>
        <v>81.133067861353311</v>
      </c>
      <c r="AW51" s="2"/>
      <c r="AX51" s="1">
        <v>19</v>
      </c>
      <c r="AY51" s="1">
        <v>1965.7319711538501</v>
      </c>
      <c r="AZ51" s="1">
        <f>AY51-AZ29</f>
        <v>509.94682808710672</v>
      </c>
      <c r="BA51" s="1">
        <v>19</v>
      </c>
      <c r="BB51" s="1">
        <v>1910.6970010341299</v>
      </c>
      <c r="BC51" s="1">
        <f>BB51-BC29</f>
        <v>383.51012305555332</v>
      </c>
      <c r="BD51" s="1">
        <v>19</v>
      </c>
      <c r="BE51" s="1">
        <v>2127.9217506631298</v>
      </c>
      <c r="BF51" s="1">
        <f>BE51-BF29</f>
        <v>626.85710180138653</v>
      </c>
      <c r="BG51" s="1">
        <v>19</v>
      </c>
      <c r="BH51" s="1">
        <v>1656.1211778029401</v>
      </c>
      <c r="BI51" s="1">
        <f>BH51-BI29</f>
        <v>359.53397174967654</v>
      </c>
      <c r="BM51" s="1">
        <v>19</v>
      </c>
      <c r="BN51" s="1">
        <v>1735.77237491191</v>
      </c>
      <c r="BO51" s="1">
        <f>BN51-BO29</f>
        <v>479.87194523593348</v>
      </c>
      <c r="BP51" s="1">
        <v>19</v>
      </c>
      <c r="BQ51" s="1">
        <v>1852.8744038155801</v>
      </c>
      <c r="BR51" s="1">
        <f>BQ51-BR29</f>
        <v>587.25410244244017</v>
      </c>
      <c r="BS51" s="1">
        <v>19</v>
      </c>
      <c r="BT51" s="1">
        <v>1797.50113207547</v>
      </c>
      <c r="BU51" s="1">
        <f>BT51-BU29</f>
        <v>485.69675364461682</v>
      </c>
      <c r="BV51" s="1">
        <v>19</v>
      </c>
      <c r="BW51" s="1">
        <v>1922.9067193675901</v>
      </c>
      <c r="BX51" s="1">
        <f>BW51-BX29</f>
        <v>669.04146175435358</v>
      </c>
      <c r="CB51" s="1">
        <v>19</v>
      </c>
      <c r="CC51" s="1">
        <v>1772.8688663282601</v>
      </c>
      <c r="CD51" s="1">
        <f>CC51-CD29</f>
        <v>441.7904929992601</v>
      </c>
      <c r="CE51" s="1">
        <v>19</v>
      </c>
      <c r="CF51" s="1">
        <v>1735.6292134831499</v>
      </c>
      <c r="CG51" s="1">
        <f>CF51-CG29</f>
        <v>577.04638338126642</v>
      </c>
      <c r="CH51" s="1">
        <v>19</v>
      </c>
      <c r="CI51" s="1">
        <v>1500.08428030303</v>
      </c>
      <c r="CJ51" s="1">
        <f>CI51-CJ29</f>
        <v>364.38137963403983</v>
      </c>
      <c r="CK51" s="1">
        <v>19</v>
      </c>
      <c r="CL51" s="1">
        <v>1588.92857142857</v>
      </c>
      <c r="CM51" s="1">
        <f>CL51-CM29</f>
        <v>412.67489984223334</v>
      </c>
      <c r="CP51" s="2"/>
      <c r="CQ51" s="1">
        <v>19</v>
      </c>
      <c r="CR51" s="1">
        <v>4372.63588110403</v>
      </c>
      <c r="CS51" s="1">
        <f>CR51-CS29</f>
        <v>3299.002232102197</v>
      </c>
      <c r="CT51" s="1">
        <v>19</v>
      </c>
      <c r="CU51" s="1">
        <v>4088.3104693140799</v>
      </c>
      <c r="CV51" s="1">
        <f>CU51-CV29</f>
        <v>2898.1393902418731</v>
      </c>
      <c r="CW51" s="1">
        <v>19</v>
      </c>
      <c r="CX51" s="1">
        <v>4954.7640086206902</v>
      </c>
      <c r="CY51" s="1">
        <f>CX51-CY29</f>
        <v>3113.791836432134</v>
      </c>
      <c r="CZ51" s="1">
        <v>19</v>
      </c>
      <c r="DA51" s="1">
        <v>5538.9619631901796</v>
      </c>
      <c r="DB51" s="1">
        <f>DA51-DB29</f>
        <v>3625.2756801530468</v>
      </c>
      <c r="DF51" s="1">
        <v>19</v>
      </c>
      <c r="DG51" s="1">
        <v>4891.7181818181798</v>
      </c>
      <c r="DH51" s="1">
        <f>DG51-DH29</f>
        <v>3771.7909733365368</v>
      </c>
      <c r="DI51" s="1">
        <v>19</v>
      </c>
      <c r="DJ51" s="1">
        <v>5116.8015783540004</v>
      </c>
      <c r="DK51" s="1">
        <f>DJ51-DK29</f>
        <v>3961.1264278061672</v>
      </c>
      <c r="DL51" s="1">
        <v>19</v>
      </c>
      <c r="DM51" s="1">
        <v>5926.0285969615697</v>
      </c>
      <c r="DN51" s="1">
        <f>DM51-DN29</f>
        <v>4779.32377107906</v>
      </c>
      <c r="DO51" s="1">
        <v>19</v>
      </c>
      <c r="DP51" s="1">
        <v>4229.7532722513097</v>
      </c>
      <c r="DQ51" s="1">
        <f>DP51-DQ29</f>
        <v>3126.7919788617428</v>
      </c>
      <c r="DU51" s="1">
        <v>19</v>
      </c>
      <c r="DV51" s="1">
        <v>4559.4886128364396</v>
      </c>
      <c r="DW51" s="1">
        <f>DV51-DW29</f>
        <v>3265.3244360908129</v>
      </c>
      <c r="DX51" s="1">
        <v>19</v>
      </c>
      <c r="DY51" s="1">
        <v>4152.6630160067398</v>
      </c>
      <c r="DZ51" s="1">
        <f>DY51-DZ29</f>
        <v>2876.3716997115262</v>
      </c>
      <c r="EA51" s="1">
        <v>19</v>
      </c>
      <c r="EB51" s="1">
        <v>4853.9291866028698</v>
      </c>
      <c r="EC51" s="1">
        <f>EB51-EC29</f>
        <v>3557.286747825</v>
      </c>
      <c r="ED51" s="1">
        <v>19</v>
      </c>
      <c r="EE51" s="1">
        <v>4673.7990708478501</v>
      </c>
      <c r="EF51" s="1">
        <f>EE51-EF29</f>
        <v>3369.3134660631504</v>
      </c>
      <c r="EI51" s="2"/>
      <c r="EJ51" s="1">
        <v>19</v>
      </c>
      <c r="EK51" s="1">
        <v>2239</v>
      </c>
      <c r="EL51" s="1">
        <f>EK51-EL29</f>
        <v>1013.5778375427399</v>
      </c>
      <c r="EM51" s="1">
        <v>19</v>
      </c>
      <c r="EN51" s="1">
        <v>3555</v>
      </c>
      <c r="EO51" s="1">
        <f>EN51-EO29</f>
        <v>2305.1213131829163</v>
      </c>
      <c r="EP51" s="1">
        <v>19</v>
      </c>
      <c r="EQ51" s="1">
        <v>4830</v>
      </c>
      <c r="ER51" s="1">
        <f>EQ51-ER29</f>
        <v>3616.6036408186465</v>
      </c>
      <c r="ES51" s="1">
        <v>19</v>
      </c>
      <c r="ET51" s="1">
        <v>2726</v>
      </c>
      <c r="EU51" s="1">
        <f>ET51-EU29</f>
        <v>1584.8398819741033</v>
      </c>
      <c r="EY51" s="1">
        <v>19</v>
      </c>
      <c r="EZ51" s="1">
        <v>4160</v>
      </c>
      <c r="FA51" s="1">
        <f>EZ51-FA29</f>
        <v>3022.6934517926802</v>
      </c>
      <c r="FB51" s="1">
        <v>19</v>
      </c>
      <c r="FC51" s="1">
        <v>2928</v>
      </c>
      <c r="FD51" s="1">
        <f>FC51-FD29</f>
        <v>1813.3883476072667</v>
      </c>
      <c r="FE51" s="1">
        <v>19</v>
      </c>
      <c r="FF51" s="1">
        <v>2300</v>
      </c>
      <c r="FG51" s="1">
        <f>FF51-FG29</f>
        <v>1177.7764525570501</v>
      </c>
      <c r="FH51" s="1">
        <v>19</v>
      </c>
      <c r="FI51" s="1">
        <v>3367</v>
      </c>
      <c r="FJ51" s="1">
        <f>FI51-FJ29</f>
        <v>2153.7563177904067</v>
      </c>
      <c r="FN51" s="1">
        <v>19</v>
      </c>
      <c r="FO51" s="1">
        <v>2965</v>
      </c>
      <c r="FP51" s="1">
        <f>FO51-FP29</f>
        <v>1607.8321990995767</v>
      </c>
      <c r="FQ51" s="1">
        <v>19</v>
      </c>
      <c r="FR51" s="1">
        <v>3251</v>
      </c>
      <c r="FS51" s="1">
        <f>FR51-FS29</f>
        <v>1801.1725875479233</v>
      </c>
      <c r="FT51" s="1">
        <v>19</v>
      </c>
      <c r="FU51" s="1">
        <v>4148</v>
      </c>
      <c r="FV51" s="1">
        <f>FU51-FV29</f>
        <v>2700.0400310846098</v>
      </c>
      <c r="FW51" s="1">
        <v>19</v>
      </c>
      <c r="FX51" s="1">
        <v>3096</v>
      </c>
      <c r="FY51" s="1">
        <f>FX51-FY29</f>
        <v>1683.396233832357</v>
      </c>
    </row>
    <row r="52" spans="1:181" x14ac:dyDescent="0.25">
      <c r="A52" s="2"/>
      <c r="B52" s="1">
        <v>19</v>
      </c>
      <c r="C52" s="1">
        <v>1079</v>
      </c>
      <c r="D52" s="1">
        <f t="shared" si="0"/>
        <v>242</v>
      </c>
      <c r="E52" s="1">
        <v>19</v>
      </c>
      <c r="F52" s="1">
        <v>1032</v>
      </c>
      <c r="G52" s="1">
        <f t="shared" si="1"/>
        <v>180</v>
      </c>
      <c r="H52" s="1">
        <v>19</v>
      </c>
      <c r="I52" s="1">
        <v>1044</v>
      </c>
      <c r="J52" s="1">
        <f t="shared" si="2"/>
        <v>177</v>
      </c>
      <c r="K52" s="1">
        <v>19</v>
      </c>
      <c r="L52" s="1">
        <v>863</v>
      </c>
      <c r="M52" s="1">
        <f t="shared" si="3"/>
        <v>27</v>
      </c>
      <c r="N52" s="1">
        <v>19</v>
      </c>
      <c r="O52" s="1">
        <v>956</v>
      </c>
      <c r="P52" s="1">
        <f t="shared" si="4"/>
        <v>120</v>
      </c>
      <c r="T52" s="1">
        <v>19</v>
      </c>
      <c r="U52" s="1">
        <v>1120.6399394856301</v>
      </c>
      <c r="V52" s="1">
        <f>U52-V30</f>
        <v>108.96781148561706</v>
      </c>
      <c r="W52" s="1">
        <v>19</v>
      </c>
      <c r="X52" s="1">
        <v>1195.0179267342201</v>
      </c>
      <c r="Y52" s="1">
        <f>X52-Y30</f>
        <v>171.22844066767868</v>
      </c>
      <c r="Z52" s="1">
        <v>19</v>
      </c>
      <c r="AA52" s="1">
        <v>1305.53984063745</v>
      </c>
      <c r="AB52" s="1">
        <f>AA52-AB30</f>
        <v>273.8197253917599</v>
      </c>
      <c r="AC52" s="1">
        <v>19</v>
      </c>
      <c r="AD52" s="1">
        <v>1147.8571428571399</v>
      </c>
      <c r="AE52" s="1">
        <f>AD52-AE30</f>
        <v>114.69029766994004</v>
      </c>
      <c r="AI52" s="1">
        <v>19</v>
      </c>
      <c r="AJ52" s="1">
        <v>1293.82362330407</v>
      </c>
      <c r="AK52" s="1">
        <f>AJ52-AK30</f>
        <v>104.9524951871233</v>
      </c>
      <c r="AL52" s="1">
        <v>19</v>
      </c>
      <c r="AM52" s="1">
        <v>1375.58451472192</v>
      </c>
      <c r="AN52" s="1">
        <f>AM52-AN30</f>
        <v>198.58190327083662</v>
      </c>
      <c r="AO52" s="1">
        <v>19</v>
      </c>
      <c r="AP52" s="1">
        <v>1204.0664423885601</v>
      </c>
      <c r="AQ52" s="1">
        <f>AP52-AQ30</f>
        <v>-2.1336204161432306</v>
      </c>
      <c r="AR52" s="1">
        <v>19</v>
      </c>
      <c r="AS52" s="1">
        <v>1322.6996161228401</v>
      </c>
      <c r="AT52" s="1">
        <f>AS52-AT30</f>
        <v>86.584820736333313</v>
      </c>
      <c r="AW52" s="2"/>
      <c r="AX52" s="1">
        <v>20</v>
      </c>
      <c r="AY52" s="1">
        <v>2077.9433962264202</v>
      </c>
      <c r="AZ52" s="1">
        <f>AY52-AZ29</f>
        <v>622.15825315967686</v>
      </c>
      <c r="BA52" s="1">
        <v>20</v>
      </c>
      <c r="BB52" s="1">
        <v>1912.1287642783</v>
      </c>
      <c r="BC52" s="1">
        <f>BB52-BC29</f>
        <v>384.94188629972336</v>
      </c>
      <c r="BD52" s="1">
        <v>20</v>
      </c>
      <c r="BE52" s="1">
        <v>2130.99608355091</v>
      </c>
      <c r="BF52" s="1">
        <f>BE52-BF29</f>
        <v>629.93143468916674</v>
      </c>
      <c r="BG52" s="1">
        <v>20</v>
      </c>
      <c r="BH52" s="1">
        <v>1774.18213058419</v>
      </c>
      <c r="BI52" s="1">
        <f>BH52-BI29</f>
        <v>477.59492453092639</v>
      </c>
      <c r="BM52" s="1">
        <v>20</v>
      </c>
      <c r="BN52" s="1">
        <v>1890.6202712348299</v>
      </c>
      <c r="BO52" s="1">
        <f>BN52-BO29</f>
        <v>634.71984155885343</v>
      </c>
      <c r="BP52" s="1">
        <v>20</v>
      </c>
      <c r="BQ52" s="1">
        <v>1847.70118577075</v>
      </c>
      <c r="BR52" s="1">
        <f>BQ52-BR29</f>
        <v>582.08088439761013</v>
      </c>
      <c r="BS52" s="1">
        <v>20</v>
      </c>
      <c r="BT52" s="1">
        <v>1865.06549885758</v>
      </c>
      <c r="BU52" s="1">
        <f>BT52-BU29</f>
        <v>553.26112042672685</v>
      </c>
      <c r="BV52" s="1">
        <v>20</v>
      </c>
      <c r="BW52" s="1">
        <v>1730.2376788553299</v>
      </c>
      <c r="BX52" s="1">
        <f>BW52-BX29</f>
        <v>476.37242124209342</v>
      </c>
      <c r="CB52" s="1">
        <v>20</v>
      </c>
      <c r="CC52" s="1">
        <v>1679.34844668346</v>
      </c>
      <c r="CD52" s="1">
        <f>CC52-CD29</f>
        <v>348.27007335446001</v>
      </c>
      <c r="CE52" s="1">
        <v>20</v>
      </c>
      <c r="CF52" s="1">
        <v>1709.5941023417199</v>
      </c>
      <c r="CG52" s="1">
        <f>CF52-CG29</f>
        <v>551.01127223983644</v>
      </c>
      <c r="CH52" s="1">
        <v>20</v>
      </c>
      <c r="CI52" s="1">
        <v>1713.09245283019</v>
      </c>
      <c r="CJ52" s="1">
        <f>CI52-CJ29</f>
        <v>577.38955216119984</v>
      </c>
      <c r="CK52" s="1">
        <v>20</v>
      </c>
      <c r="CL52" s="1">
        <v>1661.80797396257</v>
      </c>
      <c r="CM52" s="1">
        <f>CL52-CM29</f>
        <v>485.55430237623341</v>
      </c>
      <c r="CP52" s="2"/>
      <c r="CQ52" s="1">
        <v>20</v>
      </c>
      <c r="CR52" s="1">
        <v>3990.7161016949199</v>
      </c>
      <c r="CS52" s="1">
        <f>CR52-CS29</f>
        <v>2917.0824526930865</v>
      </c>
      <c r="CT52" s="1">
        <v>20</v>
      </c>
      <c r="CU52" s="1">
        <v>3991.38571428571</v>
      </c>
      <c r="CV52" s="1">
        <f>CU52-CV29</f>
        <v>2801.2146352135032</v>
      </c>
      <c r="CW52" s="1">
        <v>20</v>
      </c>
      <c r="CX52" s="1">
        <v>5027.2725321888402</v>
      </c>
      <c r="CY52" s="1">
        <f>CX52-CY29</f>
        <v>3186.3003600002839</v>
      </c>
      <c r="CZ52" s="1">
        <v>20</v>
      </c>
      <c r="DA52" s="1">
        <v>5352.7678132678102</v>
      </c>
      <c r="DB52" s="1">
        <f>DA52-DB29</f>
        <v>3439.0815302306773</v>
      </c>
      <c r="DF52" s="1">
        <v>20</v>
      </c>
      <c r="DG52" s="1">
        <v>4829.0807899461397</v>
      </c>
      <c r="DH52" s="1">
        <f>DG52-DH29</f>
        <v>3709.1535814644967</v>
      </c>
      <c r="DI52" s="1">
        <v>20</v>
      </c>
      <c r="DJ52" s="1">
        <v>4796.9568181818204</v>
      </c>
      <c r="DK52" s="1">
        <f>DJ52-DK29</f>
        <v>3641.2816676339871</v>
      </c>
      <c r="DL52" s="1">
        <v>20</v>
      </c>
      <c r="DM52" s="1">
        <v>5098.7146690518803</v>
      </c>
      <c r="DN52" s="1">
        <f>DM52-DN29</f>
        <v>3952.0098431693705</v>
      </c>
      <c r="DO52" s="1">
        <v>20</v>
      </c>
      <c r="DP52" s="1">
        <v>4657.5500995354996</v>
      </c>
      <c r="DQ52" s="1">
        <f>DP52-DQ29</f>
        <v>3554.5888061459327</v>
      </c>
      <c r="DU52" s="1">
        <v>20</v>
      </c>
      <c r="DV52" s="1">
        <v>5759.6515463917503</v>
      </c>
      <c r="DW52" s="1">
        <f>DV52-DW29</f>
        <v>4465.4873696461236</v>
      </c>
      <c r="DX52" s="1">
        <v>20</v>
      </c>
      <c r="DY52" s="1">
        <v>4387.4454775993199</v>
      </c>
      <c r="DZ52" s="1">
        <f>DY52-DZ29</f>
        <v>3111.1541613041063</v>
      </c>
      <c r="EA52" s="1">
        <v>20</v>
      </c>
      <c r="EB52" s="1">
        <v>5056.8350612629602</v>
      </c>
      <c r="EC52" s="1">
        <f>EB52-EC29</f>
        <v>3760.1926224850904</v>
      </c>
      <c r="ED52" s="1">
        <v>20</v>
      </c>
      <c r="EE52" s="1">
        <v>4410.6274738067495</v>
      </c>
      <c r="EF52" s="1">
        <f>EE52-EF29</f>
        <v>3106.1418690220498</v>
      </c>
      <c r="EI52" s="2"/>
      <c r="EJ52" s="1">
        <v>20</v>
      </c>
      <c r="EK52" s="1">
        <v>2846</v>
      </c>
      <c r="EL52" s="1">
        <f>EK52-EL29</f>
        <v>1620.5778375427399</v>
      </c>
      <c r="EM52" s="1">
        <v>20</v>
      </c>
      <c r="EN52" s="1">
        <v>3499</v>
      </c>
      <c r="EO52" s="1">
        <f>EN52-EO29</f>
        <v>2249.1213131829163</v>
      </c>
      <c r="EP52" s="1">
        <v>20</v>
      </c>
      <c r="EQ52" s="1">
        <v>4651</v>
      </c>
      <c r="ER52" s="1">
        <f>EQ52-ER29</f>
        <v>3437.6036408186465</v>
      </c>
      <c r="ES52" s="1">
        <v>20</v>
      </c>
      <c r="ET52" s="1">
        <v>2598</v>
      </c>
      <c r="EU52" s="1">
        <f>ET52-EU29</f>
        <v>1456.8398819741033</v>
      </c>
      <c r="EY52" s="1">
        <v>20</v>
      </c>
      <c r="EZ52" s="1">
        <v>3335</v>
      </c>
      <c r="FA52" s="1">
        <f>EZ52-FA29</f>
        <v>2197.6934517926802</v>
      </c>
      <c r="FB52" s="1">
        <v>20</v>
      </c>
      <c r="FC52" s="1">
        <v>3331</v>
      </c>
      <c r="FD52" s="1">
        <f>FC52-FD29</f>
        <v>2216.388347607267</v>
      </c>
      <c r="FE52" s="1">
        <v>20</v>
      </c>
      <c r="FF52" s="1">
        <v>2781</v>
      </c>
      <c r="FG52" s="1">
        <f>FF52-FG29</f>
        <v>1658.7764525570501</v>
      </c>
      <c r="FH52" s="1">
        <v>20</v>
      </c>
      <c r="FI52" s="1">
        <v>2701</v>
      </c>
      <c r="FJ52" s="1">
        <f>FI52-FJ29</f>
        <v>1487.7563177904067</v>
      </c>
      <c r="FN52" s="1">
        <v>20</v>
      </c>
      <c r="FO52" s="1">
        <v>3394</v>
      </c>
      <c r="FP52" s="1">
        <f>FO52-FP29</f>
        <v>2036.8321990995767</v>
      </c>
      <c r="FQ52" s="1">
        <v>20</v>
      </c>
      <c r="FR52" s="1">
        <v>2880</v>
      </c>
      <c r="FS52" s="1">
        <f>FR52-FS29</f>
        <v>1430.1725875479233</v>
      </c>
      <c r="FT52" s="1">
        <v>20</v>
      </c>
      <c r="FU52" s="1">
        <v>3256</v>
      </c>
      <c r="FV52" s="1">
        <f>FU52-FV29</f>
        <v>1808.0400310846098</v>
      </c>
      <c r="FW52" s="1">
        <v>20</v>
      </c>
      <c r="FX52" s="1">
        <v>2661</v>
      </c>
      <c r="FY52" s="1">
        <f>FX52-FY29</f>
        <v>1248.396233832357</v>
      </c>
    </row>
    <row r="53" spans="1:181" x14ac:dyDescent="0.25">
      <c r="A53" s="2"/>
      <c r="B53" s="1">
        <v>20</v>
      </c>
      <c r="C53" s="1">
        <v>980</v>
      </c>
      <c r="D53" s="1">
        <f t="shared" si="0"/>
        <v>143</v>
      </c>
      <c r="E53" s="1">
        <v>20</v>
      </c>
      <c r="F53" s="1">
        <v>1065</v>
      </c>
      <c r="G53" s="1">
        <f t="shared" si="1"/>
        <v>213</v>
      </c>
      <c r="H53" s="1">
        <v>20</v>
      </c>
      <c r="I53" s="1">
        <v>972</v>
      </c>
      <c r="J53" s="1">
        <f t="shared" si="2"/>
        <v>105</v>
      </c>
      <c r="K53" s="1">
        <v>20</v>
      </c>
      <c r="L53" s="1">
        <v>898</v>
      </c>
      <c r="M53" s="1">
        <f t="shared" si="3"/>
        <v>62</v>
      </c>
      <c r="N53" s="1">
        <v>20</v>
      </c>
      <c r="O53" s="1">
        <v>1154</v>
      </c>
      <c r="P53" s="1">
        <f t="shared" si="4"/>
        <v>318</v>
      </c>
      <c r="T53" s="1">
        <v>20</v>
      </c>
      <c r="U53" s="1">
        <v>1136.91540785499</v>
      </c>
      <c r="V53" s="1">
        <f>U53-V30</f>
        <v>125.243279854977</v>
      </c>
      <c r="W53" s="1">
        <v>20</v>
      </c>
      <c r="X53" s="1">
        <v>1162.0203761755499</v>
      </c>
      <c r="Y53" s="1">
        <f>X53-Y30</f>
        <v>138.23089010900856</v>
      </c>
      <c r="Z53" s="1">
        <v>20</v>
      </c>
      <c r="AA53" s="1">
        <v>1145.22622622623</v>
      </c>
      <c r="AB53" s="1">
        <f>AA53-AB30</f>
        <v>113.50611098053992</v>
      </c>
      <c r="AC53" s="1">
        <v>20</v>
      </c>
      <c r="AD53" s="1">
        <v>1170.3271375464701</v>
      </c>
      <c r="AE53" s="1">
        <f>AD53-AE30</f>
        <v>137.16029235927022</v>
      </c>
      <c r="AI53" s="1">
        <v>20</v>
      </c>
      <c r="AJ53" s="1">
        <v>1421.25</v>
      </c>
      <c r="AK53" s="1">
        <f>AJ53-AK30</f>
        <v>232.37887188305331</v>
      </c>
      <c r="AL53" s="1">
        <v>20</v>
      </c>
      <c r="AM53" s="1">
        <v>1241.5092693566</v>
      </c>
      <c r="AN53" s="1">
        <f>AM53-AN30</f>
        <v>64.506657905516704</v>
      </c>
      <c r="AO53" s="1">
        <v>20</v>
      </c>
      <c r="AP53" s="1">
        <v>1259.2451882845201</v>
      </c>
      <c r="AQ53" s="1">
        <f>AP53-AQ30</f>
        <v>53.045125479816761</v>
      </c>
      <c r="AR53" s="1">
        <v>20</v>
      </c>
      <c r="AS53" s="1">
        <v>1326.9363722697101</v>
      </c>
      <c r="AT53" s="1">
        <f>AS53-AT30</f>
        <v>90.821576883203306</v>
      </c>
      <c r="AW53" s="2"/>
      <c r="AX53" s="1">
        <v>21</v>
      </c>
      <c r="AY53" s="1">
        <v>1742.8270142180099</v>
      </c>
      <c r="AZ53" s="1">
        <f>AY53-AZ29</f>
        <v>287.04187115126661</v>
      </c>
      <c r="BA53" s="1">
        <v>21</v>
      </c>
      <c r="BB53" s="1">
        <v>2018.44537815126</v>
      </c>
      <c r="BC53" s="1">
        <f>BB53-BC29</f>
        <v>491.2585001726834</v>
      </c>
      <c r="BD53" s="1">
        <v>21</v>
      </c>
      <c r="BE53" s="1">
        <v>2352.2559366754599</v>
      </c>
      <c r="BF53" s="1">
        <f>BE53-BF29</f>
        <v>851.1912878137166</v>
      </c>
      <c r="BG53" s="1">
        <v>21</v>
      </c>
      <c r="BH53" s="1">
        <v>1580.3291713961401</v>
      </c>
      <c r="BI53" s="1">
        <f>BH53-BI29</f>
        <v>283.74196534287648</v>
      </c>
      <c r="BM53" s="1">
        <v>21</v>
      </c>
      <c r="BN53" s="1">
        <v>1764.7632135306601</v>
      </c>
      <c r="BO53" s="1">
        <f>BN53-BO29</f>
        <v>508.86278385468358</v>
      </c>
      <c r="BP53" s="1">
        <v>21</v>
      </c>
      <c r="BQ53" s="1">
        <v>1778.2535657686201</v>
      </c>
      <c r="BR53" s="1">
        <f>BQ53-BR29</f>
        <v>512.63326439548018</v>
      </c>
      <c r="BS53" s="1">
        <v>21</v>
      </c>
      <c r="BT53" s="1">
        <v>1800.29283018868</v>
      </c>
      <c r="BU53" s="1">
        <f>BT53-BU29</f>
        <v>488.48845175782685</v>
      </c>
      <c r="BV53" s="1">
        <v>21</v>
      </c>
      <c r="BW53" s="1">
        <v>2029.1377672209001</v>
      </c>
      <c r="BX53" s="1">
        <f>BW53-BX29</f>
        <v>775.27250960766355</v>
      </c>
      <c r="CB53" s="1">
        <v>21</v>
      </c>
      <c r="CC53" s="1">
        <v>1682.3890295358599</v>
      </c>
      <c r="CD53" s="1">
        <f>CC53-CD29</f>
        <v>351.3106562068599</v>
      </c>
      <c r="CE53" s="1">
        <v>21</v>
      </c>
      <c r="CF53" s="1">
        <v>1708.9516824848999</v>
      </c>
      <c r="CG53" s="1">
        <f>CF53-CG29</f>
        <v>550.36885238301647</v>
      </c>
      <c r="CH53" s="1">
        <v>21</v>
      </c>
      <c r="CI53" s="1">
        <v>1801.79091769158</v>
      </c>
      <c r="CJ53" s="1">
        <f>CI53-CJ29</f>
        <v>666.08801702258984</v>
      </c>
      <c r="CK53" s="1">
        <v>21</v>
      </c>
      <c r="CL53" s="1">
        <v>1720.8607172643899</v>
      </c>
      <c r="CM53" s="1">
        <f>CL53-CM29</f>
        <v>544.60704567805328</v>
      </c>
      <c r="CP53" s="2"/>
      <c r="CQ53" s="1">
        <v>21</v>
      </c>
      <c r="CR53" s="1">
        <v>4251.4909862142104</v>
      </c>
      <c r="CS53" s="1">
        <f>CR53-CS29</f>
        <v>3177.8573372123774</v>
      </c>
      <c r="CT53" s="1">
        <v>21</v>
      </c>
      <c r="CU53" s="1">
        <v>4442.91985752449</v>
      </c>
      <c r="CV53" s="1">
        <f>CU53-CV29</f>
        <v>3252.7487784522837</v>
      </c>
      <c r="CW53" s="1">
        <v>21</v>
      </c>
      <c r="CX53" s="1">
        <v>5183.7843137254904</v>
      </c>
      <c r="CY53" s="1">
        <f>CX53-CY29</f>
        <v>3342.8121415369342</v>
      </c>
      <c r="CZ53" s="1">
        <v>21</v>
      </c>
      <c r="DA53" s="1">
        <v>6009.9147095179196</v>
      </c>
      <c r="DB53" s="1">
        <f>DA53-DB29</f>
        <v>4096.2284264807868</v>
      </c>
      <c r="DF53" s="1">
        <v>21</v>
      </c>
      <c r="DG53" s="1">
        <v>4127.48151487827</v>
      </c>
      <c r="DH53" s="1">
        <f>DG53-DH29</f>
        <v>3007.554306396627</v>
      </c>
      <c r="DI53" s="1">
        <v>21</v>
      </c>
      <c r="DJ53" s="1">
        <v>4750.4717607973398</v>
      </c>
      <c r="DK53" s="1">
        <f>DJ53-DK29</f>
        <v>3594.7966102495066</v>
      </c>
      <c r="DL53" s="1">
        <v>21</v>
      </c>
      <c r="DM53" s="1">
        <v>5368.33960573477</v>
      </c>
      <c r="DN53" s="1">
        <f>DM53-DN29</f>
        <v>4221.6347798522602</v>
      </c>
      <c r="DO53" s="1">
        <v>21</v>
      </c>
      <c r="DP53" s="1">
        <v>5126.6770972037302</v>
      </c>
      <c r="DQ53" s="1">
        <f>DP53-DQ29</f>
        <v>4023.7158038141633</v>
      </c>
      <c r="DU53" s="1">
        <v>21</v>
      </c>
      <c r="DV53" s="1">
        <v>5096.6859504132199</v>
      </c>
      <c r="DW53" s="1">
        <f>DV53-DW29</f>
        <v>3802.5217736675932</v>
      </c>
      <c r="DX53" s="1">
        <v>21</v>
      </c>
      <c r="DY53" s="1">
        <v>4692.6331360946697</v>
      </c>
      <c r="DZ53" s="1">
        <f>DY53-DZ29</f>
        <v>3416.3418197994561</v>
      </c>
      <c r="EA53" s="1">
        <v>21</v>
      </c>
      <c r="EB53" s="1">
        <v>4671.3812677388796</v>
      </c>
      <c r="EC53" s="1">
        <f>EB53-EC29</f>
        <v>3374.7388289610099</v>
      </c>
      <c r="ED53" s="1">
        <v>21</v>
      </c>
      <c r="EE53" s="1">
        <v>4411.7470997679802</v>
      </c>
      <c r="EF53" s="1">
        <f>EE53-EF29</f>
        <v>3107.2614949832805</v>
      </c>
      <c r="EI53" s="2"/>
      <c r="EJ53" s="1">
        <v>21</v>
      </c>
      <c r="EK53" s="1">
        <v>3696</v>
      </c>
      <c r="EL53" s="1">
        <f>EK53-EL29</f>
        <v>2470.5778375427399</v>
      </c>
      <c r="EM53" s="1">
        <v>21</v>
      </c>
      <c r="EN53" s="1">
        <v>5090</v>
      </c>
      <c r="EO53" s="1">
        <f>EN53-EO29</f>
        <v>3840.1213131829163</v>
      </c>
      <c r="EP53" s="1">
        <v>21</v>
      </c>
      <c r="EQ53" s="1">
        <v>2585</v>
      </c>
      <c r="ER53" s="1">
        <f>EQ53-ER29</f>
        <v>1371.6036408186467</v>
      </c>
      <c r="ES53" s="1">
        <v>21</v>
      </c>
      <c r="ET53" s="1">
        <v>2941</v>
      </c>
      <c r="EU53" s="1">
        <f>ET53-EU29</f>
        <v>1799.8398819741033</v>
      </c>
      <c r="EY53" s="1">
        <v>21</v>
      </c>
      <c r="EZ53" s="1">
        <v>5243</v>
      </c>
      <c r="FA53" s="1">
        <f>EZ53-FA29</f>
        <v>4105.6934517926802</v>
      </c>
      <c r="FB53" s="1">
        <v>21</v>
      </c>
      <c r="FC53" s="1">
        <v>2868</v>
      </c>
      <c r="FD53" s="1">
        <f>FC53-FD29</f>
        <v>1753.3883476072667</v>
      </c>
      <c r="FE53" s="1">
        <v>21</v>
      </c>
      <c r="FF53" s="1">
        <v>2747</v>
      </c>
      <c r="FG53" s="1">
        <f>FF53-FG29</f>
        <v>1624.7764525570501</v>
      </c>
      <c r="FH53" s="1">
        <v>21</v>
      </c>
      <c r="FI53" s="1">
        <v>3356</v>
      </c>
      <c r="FJ53" s="1">
        <f>FI53-FJ29</f>
        <v>2142.7563177904067</v>
      </c>
      <c r="FN53" s="1">
        <v>21</v>
      </c>
      <c r="FO53" s="1">
        <v>3261</v>
      </c>
      <c r="FP53" s="1">
        <f>FO53-FP29</f>
        <v>1903.8321990995767</v>
      </c>
      <c r="FQ53" s="1">
        <v>21</v>
      </c>
      <c r="FR53" s="1">
        <v>2635</v>
      </c>
      <c r="FS53" s="1">
        <f>FR53-FS29</f>
        <v>1185.1725875479233</v>
      </c>
      <c r="FT53" s="1">
        <v>21</v>
      </c>
      <c r="FU53" s="1">
        <v>3587</v>
      </c>
      <c r="FV53" s="1">
        <f>FU53-FV29</f>
        <v>2139.0400310846098</v>
      </c>
      <c r="FW53" s="1">
        <v>21</v>
      </c>
      <c r="FX53" s="1">
        <v>3142</v>
      </c>
      <c r="FY53" s="1">
        <f>FX53-FY29</f>
        <v>1729.396233832357</v>
      </c>
    </row>
    <row r="54" spans="1:181" x14ac:dyDescent="0.25">
      <c r="A54" s="2"/>
      <c r="C54" s="1" t="s">
        <v>45</v>
      </c>
      <c r="D54" s="1">
        <f>AVERAGE(D34:D53)</f>
        <v>172.25</v>
      </c>
      <c r="F54" s="1" t="s">
        <v>45</v>
      </c>
      <c r="G54" s="1">
        <f>AVERAGE(G34:G53)</f>
        <v>125.55</v>
      </c>
      <c r="I54" s="1" t="s">
        <v>45</v>
      </c>
      <c r="J54" s="1">
        <f>AVERAGE(J34:J53)</f>
        <v>141.1</v>
      </c>
      <c r="L54" s="1" t="s">
        <v>45</v>
      </c>
      <c r="M54" s="1">
        <f>AVERAGE(M34:M53)</f>
        <v>116.4</v>
      </c>
      <c r="O54" s="1" t="s">
        <v>45</v>
      </c>
      <c r="P54" s="1">
        <f>AVERAGE(P34:P53)</f>
        <v>135.05000000000001</v>
      </c>
      <c r="T54" s="1">
        <v>21</v>
      </c>
      <c r="U54" s="1">
        <v>1129.0761689291101</v>
      </c>
      <c r="V54" s="1">
        <f>U54-V30</f>
        <v>117.40404092909705</v>
      </c>
      <c r="W54" s="1">
        <v>21</v>
      </c>
      <c r="X54" s="1">
        <v>1147.1764705882399</v>
      </c>
      <c r="Y54" s="1">
        <f>X54-Y30</f>
        <v>123.38698452169854</v>
      </c>
      <c r="Z54" s="1">
        <v>21</v>
      </c>
      <c r="AA54" s="1">
        <v>1315.5769612710999</v>
      </c>
      <c r="AB54" s="1">
        <f>AA54-AB30</f>
        <v>283.85684602540982</v>
      </c>
      <c r="AC54" s="1">
        <v>21</v>
      </c>
      <c r="AD54" s="1">
        <v>1149.1997518610401</v>
      </c>
      <c r="AE54" s="1">
        <f>AD54-AE30</f>
        <v>116.03290667384022</v>
      </c>
      <c r="AI54" s="1">
        <v>21</v>
      </c>
      <c r="AJ54" s="1">
        <v>1269.39008792966</v>
      </c>
      <c r="AK54" s="1">
        <f>AJ54-AK30</f>
        <v>80.518959812713319</v>
      </c>
      <c r="AL54" s="1">
        <v>21</v>
      </c>
      <c r="AM54" s="1">
        <v>1333.84815618221</v>
      </c>
      <c r="AN54" s="1">
        <f>AM54-AN30</f>
        <v>156.84554473112667</v>
      </c>
      <c r="AO54" s="1">
        <v>21</v>
      </c>
      <c r="AP54" s="1">
        <v>1376.3154811715499</v>
      </c>
      <c r="AQ54" s="1">
        <f>AP54-AQ30</f>
        <v>170.1154183668466</v>
      </c>
      <c r="AR54" s="1">
        <v>21</v>
      </c>
      <c r="AS54" s="1">
        <v>1319.0123691722199</v>
      </c>
      <c r="AT54" s="1">
        <f>AS54-AT30</f>
        <v>82.897573785713121</v>
      </c>
      <c r="AW54" s="2"/>
      <c r="AX54" s="1">
        <v>22</v>
      </c>
      <c r="AY54" s="1">
        <v>1927.8349056603799</v>
      </c>
      <c r="AZ54" s="1">
        <f>AY54-AZ29</f>
        <v>472.04976259363661</v>
      </c>
      <c r="BA54" s="1">
        <v>22</v>
      </c>
      <c r="BB54" s="1">
        <v>2181.92909280501</v>
      </c>
      <c r="BC54" s="1">
        <f>BB54-BC29</f>
        <v>654.74221482643338</v>
      </c>
      <c r="BD54" s="1">
        <v>22</v>
      </c>
      <c r="BE54" s="1">
        <v>2340.4573643410899</v>
      </c>
      <c r="BF54" s="1">
        <f>BE54-BF29</f>
        <v>839.39271547934663</v>
      </c>
      <c r="BG54" s="1">
        <v>22</v>
      </c>
      <c r="BH54" s="1">
        <v>1596.2547065337801</v>
      </c>
      <c r="BI54" s="1">
        <f>BH54-BI29</f>
        <v>299.66750048051654</v>
      </c>
      <c r="BM54" s="1">
        <v>22</v>
      </c>
      <c r="BN54" s="1">
        <v>1750.5039483129899</v>
      </c>
      <c r="BO54" s="1">
        <f>BN54-BO29</f>
        <v>494.60351863701339</v>
      </c>
      <c r="BP54" s="1">
        <v>22</v>
      </c>
      <c r="BQ54" s="1">
        <v>1795.0031520882601</v>
      </c>
      <c r="BR54" s="1">
        <f>BQ54-BR29</f>
        <v>529.38285071512018</v>
      </c>
      <c r="BS54" s="1">
        <v>22</v>
      </c>
      <c r="BT54" s="1">
        <v>1828.71278195489</v>
      </c>
      <c r="BU54" s="1">
        <f>BT54-BU29</f>
        <v>516.90840352403688</v>
      </c>
      <c r="BV54" s="1">
        <v>22</v>
      </c>
      <c r="BW54" s="1">
        <v>1947.5890736342001</v>
      </c>
      <c r="BX54" s="1">
        <f>BW54-BX29</f>
        <v>693.72381602096357</v>
      </c>
      <c r="CB54" s="1">
        <v>22</v>
      </c>
      <c r="CC54" s="1">
        <v>1603.9882352941199</v>
      </c>
      <c r="CD54" s="1">
        <f>CC54-CD29</f>
        <v>272.90986196511994</v>
      </c>
      <c r="CE54" s="1">
        <v>22</v>
      </c>
      <c r="CF54" s="1">
        <v>1562.7772887323899</v>
      </c>
      <c r="CG54" s="1">
        <f>CF54-CG29</f>
        <v>404.19445863050646</v>
      </c>
      <c r="CH54" s="1">
        <v>22</v>
      </c>
      <c r="CI54" s="1">
        <v>1704.80776515152</v>
      </c>
      <c r="CJ54" s="1">
        <f>CI54-CJ29</f>
        <v>569.10486448252982</v>
      </c>
      <c r="CK54" s="1">
        <v>22</v>
      </c>
      <c r="CL54" s="1">
        <v>1555.65845648604</v>
      </c>
      <c r="CM54" s="1">
        <f>CL54-CM29</f>
        <v>379.40478489970337</v>
      </c>
      <c r="CP54" s="2"/>
      <c r="CQ54" s="1">
        <v>22</v>
      </c>
      <c r="CR54" s="1">
        <v>3890.5355249204699</v>
      </c>
      <c r="CS54" s="1">
        <f>CR54-CS29</f>
        <v>2816.9018759186365</v>
      </c>
      <c r="CT54" s="1">
        <v>22</v>
      </c>
      <c r="CU54" s="1">
        <v>4102.5464285714297</v>
      </c>
      <c r="CV54" s="1">
        <f>CU54-CV29</f>
        <v>2912.3753494992234</v>
      </c>
      <c r="CW54" s="1">
        <v>22</v>
      </c>
      <c r="CX54" s="1">
        <v>4984.2075675675696</v>
      </c>
      <c r="CY54" s="1">
        <f>CX54-CY29</f>
        <v>3143.2353953790134</v>
      </c>
      <c r="CZ54" s="1">
        <v>22</v>
      </c>
      <c r="DA54" s="1">
        <v>5031.9161528976601</v>
      </c>
      <c r="DB54" s="1">
        <f>DA54-DB29</f>
        <v>3118.2298698605273</v>
      </c>
      <c r="DF54" s="1">
        <v>22</v>
      </c>
      <c r="DG54" s="1">
        <v>4357.8838883888402</v>
      </c>
      <c r="DH54" s="1">
        <f>DG54-DH29</f>
        <v>3237.9566799071972</v>
      </c>
      <c r="DI54" s="1">
        <v>22</v>
      </c>
      <c r="DJ54" s="1">
        <v>6062.6524184476903</v>
      </c>
      <c r="DK54" s="1">
        <f>DJ54-DK29</f>
        <v>4906.977267899857</v>
      </c>
      <c r="DL54" s="1">
        <v>22</v>
      </c>
      <c r="DM54" s="1">
        <v>3408.9529307282401</v>
      </c>
      <c r="DN54" s="1">
        <f>DM54-DN29</f>
        <v>2262.2481048457303</v>
      </c>
      <c r="DO54" s="1">
        <v>22</v>
      </c>
      <c r="DP54" s="1">
        <v>6891.2386587771198</v>
      </c>
      <c r="DQ54" s="1">
        <f>DP54-DQ29</f>
        <v>5788.2773653875529</v>
      </c>
      <c r="DU54" s="1">
        <v>22</v>
      </c>
      <c r="DV54" s="1">
        <v>4604.7513007284097</v>
      </c>
      <c r="DW54" s="1">
        <f>DV54-DW29</f>
        <v>3310.5871239827829</v>
      </c>
      <c r="DX54" s="1">
        <v>22</v>
      </c>
      <c r="DY54" s="1">
        <v>4753.5723849372398</v>
      </c>
      <c r="DZ54" s="1">
        <f>DY54-DZ29</f>
        <v>3477.2810686420262</v>
      </c>
      <c r="EA54" s="1">
        <v>22</v>
      </c>
      <c r="EB54" s="1">
        <v>4549.9038095238102</v>
      </c>
      <c r="EC54" s="1">
        <f>EB54-EC29</f>
        <v>3253.2613707459404</v>
      </c>
      <c r="ED54" s="1">
        <v>22</v>
      </c>
      <c r="EE54" s="1">
        <v>4431.1639344262303</v>
      </c>
      <c r="EF54" s="1">
        <f>EE54-EF29</f>
        <v>3126.6783296415306</v>
      </c>
      <c r="EI54" s="2"/>
      <c r="EJ54" s="1">
        <v>22</v>
      </c>
      <c r="EK54" s="1">
        <v>3875</v>
      </c>
      <c r="EL54" s="1">
        <f>EK54-EL29</f>
        <v>2649.5778375427399</v>
      </c>
      <c r="EM54" s="1">
        <v>22</v>
      </c>
      <c r="EN54" s="1">
        <v>4443</v>
      </c>
      <c r="EO54" s="1">
        <f>EN54-EO29</f>
        <v>3193.1213131829163</v>
      </c>
      <c r="EP54" s="1">
        <v>22</v>
      </c>
      <c r="EQ54" s="1">
        <v>4995</v>
      </c>
      <c r="ER54" s="1">
        <f>EQ54-ER29</f>
        <v>3781.6036408186465</v>
      </c>
      <c r="ES54" s="1">
        <v>22</v>
      </c>
      <c r="ET54" s="1">
        <v>3425</v>
      </c>
      <c r="EU54" s="1">
        <f>ET54-EU29</f>
        <v>2283.8398819741033</v>
      </c>
      <c r="EY54" s="1">
        <v>22</v>
      </c>
      <c r="EZ54" s="1">
        <v>4186</v>
      </c>
      <c r="FA54" s="1">
        <f>EZ54-FA29</f>
        <v>3048.6934517926802</v>
      </c>
      <c r="FB54" s="1">
        <v>22</v>
      </c>
      <c r="FC54" s="1">
        <v>2875</v>
      </c>
      <c r="FD54" s="1">
        <f>FC54-FD29</f>
        <v>1760.3883476072667</v>
      </c>
      <c r="FE54" s="1">
        <v>22</v>
      </c>
      <c r="FF54" s="1">
        <v>2328</v>
      </c>
      <c r="FG54" s="1">
        <f>FF54-FG29</f>
        <v>1205.7764525570501</v>
      </c>
      <c r="FH54" s="1">
        <v>22</v>
      </c>
      <c r="FI54" s="1">
        <v>4065</v>
      </c>
      <c r="FJ54" s="1">
        <f>FI54-FJ29</f>
        <v>2851.7563177904067</v>
      </c>
      <c r="FN54" s="1">
        <v>22</v>
      </c>
      <c r="FO54" s="1">
        <v>2805</v>
      </c>
      <c r="FP54" s="1">
        <f>FO54-FP29</f>
        <v>1447.8321990995767</v>
      </c>
      <c r="FQ54" s="1">
        <v>22</v>
      </c>
      <c r="FR54" s="1">
        <v>2744</v>
      </c>
      <c r="FS54" s="1">
        <f>FR54-FS29</f>
        <v>1294.1725875479233</v>
      </c>
      <c r="FT54" s="1">
        <v>22</v>
      </c>
      <c r="FU54" s="1">
        <v>3341</v>
      </c>
      <c r="FV54" s="1">
        <f>FU54-FV29</f>
        <v>1893.0400310846098</v>
      </c>
      <c r="FW54" s="1">
        <v>22</v>
      </c>
      <c r="FX54" s="1">
        <v>3510</v>
      </c>
      <c r="FY54" s="1">
        <f>FX54-FY29</f>
        <v>2097.3962338323572</v>
      </c>
    </row>
    <row r="55" spans="1:181" x14ac:dyDescent="0.25">
      <c r="A55" s="2"/>
      <c r="T55" s="1">
        <v>22</v>
      </c>
      <c r="U55" s="1">
        <v>1090.7837226827401</v>
      </c>
      <c r="V55" s="1">
        <f>U55-V30</f>
        <v>79.111594682727059</v>
      </c>
      <c r="W55" s="1">
        <v>22</v>
      </c>
      <c r="X55" s="1">
        <v>1336.3756819953201</v>
      </c>
      <c r="Y55" s="1">
        <f>X55-Y30</f>
        <v>312.58619592877869</v>
      </c>
      <c r="Z55" s="1">
        <v>22</v>
      </c>
      <c r="AA55" s="1">
        <v>1166.9669669669699</v>
      </c>
      <c r="AB55" s="1">
        <f>AA55-AB30</f>
        <v>135.24685172127988</v>
      </c>
      <c r="AC55" s="1">
        <v>22</v>
      </c>
      <c r="AD55" s="1">
        <v>1163.02850061958</v>
      </c>
      <c r="AE55" s="1">
        <f>AD55-AE30</f>
        <v>129.86165543238008</v>
      </c>
      <c r="AI55" s="1">
        <v>22</v>
      </c>
      <c r="AJ55" s="1">
        <v>1285.8918269230801</v>
      </c>
      <c r="AK55" s="1">
        <f>AJ55-AK30</f>
        <v>97.020698806133396</v>
      </c>
      <c r="AL55" s="1">
        <v>22</v>
      </c>
      <c r="AM55" s="1">
        <v>1281.8618784530399</v>
      </c>
      <c r="AN55" s="1">
        <f>AM55-AN30</f>
        <v>104.8592670019566</v>
      </c>
      <c r="AO55" s="1">
        <v>22</v>
      </c>
      <c r="AP55" s="1">
        <v>1297.07407407407</v>
      </c>
      <c r="AQ55" s="1">
        <f>AP55-AQ30</f>
        <v>90.874011269366747</v>
      </c>
      <c r="AR55" s="1">
        <v>22</v>
      </c>
      <c r="AS55" s="1">
        <v>1358.82</v>
      </c>
      <c r="AT55" s="1">
        <f>AS55-AT30</f>
        <v>122.70520461349315</v>
      </c>
      <c r="AW55" s="2"/>
      <c r="AX55" s="1">
        <v>23</v>
      </c>
      <c r="AY55" s="1">
        <v>1873.2941874258599</v>
      </c>
      <c r="AZ55" s="1">
        <f>AY55-AZ29</f>
        <v>417.50904435911661</v>
      </c>
      <c r="BA55" s="1">
        <v>23</v>
      </c>
      <c r="BB55" s="1">
        <v>1947.2547568710399</v>
      </c>
      <c r="BC55" s="1">
        <f>BB55-BC29</f>
        <v>420.06787889246334</v>
      </c>
      <c r="BD55" s="1">
        <v>23</v>
      </c>
      <c r="BE55" s="1">
        <v>2138.4947229551499</v>
      </c>
      <c r="BF55" s="1">
        <f>BE55-BF29</f>
        <v>637.43007409340657</v>
      </c>
      <c r="BG55" s="1">
        <v>23</v>
      </c>
      <c r="BH55" s="1">
        <v>1566.5091533180801</v>
      </c>
      <c r="BI55" s="1">
        <f>BH55-BI29</f>
        <v>269.92194726481648</v>
      </c>
      <c r="BM55" s="1">
        <v>23</v>
      </c>
      <c r="BN55" s="1">
        <v>1630.92887029289</v>
      </c>
      <c r="BO55" s="1">
        <f>BN55-BO29</f>
        <v>375.02844061691349</v>
      </c>
      <c r="BP55" s="1">
        <v>23</v>
      </c>
      <c r="BQ55" s="1">
        <v>1882.7163232963601</v>
      </c>
      <c r="BR55" s="1">
        <f>BQ55-BR29</f>
        <v>617.09602192322018</v>
      </c>
      <c r="BS55" s="1">
        <v>23</v>
      </c>
      <c r="BT55" s="1">
        <v>1715.99698113208</v>
      </c>
      <c r="BU55" s="1">
        <f>BT55-BU29</f>
        <v>404.19260270122686</v>
      </c>
      <c r="BV55" s="1">
        <v>23</v>
      </c>
      <c r="BW55" s="1">
        <v>1827.42630744849</v>
      </c>
      <c r="BX55" s="1">
        <f>BW55-BX29</f>
        <v>573.56104983525347</v>
      </c>
      <c r="CB55" s="1">
        <v>23</v>
      </c>
      <c r="CC55" s="1">
        <v>1519.3774220724499</v>
      </c>
      <c r="CD55" s="1">
        <f>CC55-CD29</f>
        <v>188.29904874344993</v>
      </c>
      <c r="CE55" s="1">
        <v>23</v>
      </c>
      <c r="CF55" s="1">
        <v>1701.8343558282199</v>
      </c>
      <c r="CG55" s="1">
        <f>CF55-CG29</f>
        <v>543.25152572633647</v>
      </c>
      <c r="CH55" s="1">
        <v>23</v>
      </c>
      <c r="CI55" s="1">
        <v>1463.24811320755</v>
      </c>
      <c r="CJ55" s="1">
        <f>CI55-CJ29</f>
        <v>327.54521253855978</v>
      </c>
      <c r="CK55" s="1">
        <v>23</v>
      </c>
      <c r="CL55" s="1">
        <v>1601.7573770491799</v>
      </c>
      <c r="CM55" s="1">
        <f>CL55-CM29</f>
        <v>425.5037054628433</v>
      </c>
      <c r="CP55" s="2"/>
      <c r="CQ55" s="1">
        <v>23</v>
      </c>
      <c r="CR55" s="1">
        <v>4162.8034006376201</v>
      </c>
      <c r="CS55" s="1">
        <f>CR55-CS29</f>
        <v>3089.1697516357872</v>
      </c>
      <c r="CT55" s="1">
        <v>23</v>
      </c>
      <c r="CU55" s="1">
        <v>3883.2717488789199</v>
      </c>
      <c r="CV55" s="1">
        <f>CU55-CV29</f>
        <v>2693.1006698067131</v>
      </c>
      <c r="CW55" s="1">
        <v>23</v>
      </c>
      <c r="CX55" s="1">
        <v>5462.8363832077503</v>
      </c>
      <c r="CY55" s="1">
        <f>CX55-CY29</f>
        <v>3621.864211019194</v>
      </c>
      <c r="CZ55" s="1">
        <v>23</v>
      </c>
      <c r="DA55" s="1">
        <v>4779.07448107448</v>
      </c>
      <c r="DB55" s="1">
        <f>DA55-DB29</f>
        <v>2865.3881980373471</v>
      </c>
      <c r="DF55" s="1">
        <v>23</v>
      </c>
      <c r="DG55" s="1">
        <v>4942.5615942028999</v>
      </c>
      <c r="DH55" s="1">
        <f>DG55-DH29</f>
        <v>3822.6343857212569</v>
      </c>
      <c r="DI55" s="1">
        <v>23</v>
      </c>
      <c r="DJ55" s="1">
        <v>4847.8707865168499</v>
      </c>
      <c r="DK55" s="1">
        <f>DJ55-DK29</f>
        <v>3692.1956359690166</v>
      </c>
      <c r="DL55" s="1">
        <v>23</v>
      </c>
      <c r="DM55" s="1">
        <v>4931.5933869526398</v>
      </c>
      <c r="DN55" s="1">
        <f>DM55-DN29</f>
        <v>3784.88856107013</v>
      </c>
      <c r="DO55" s="1">
        <v>23</v>
      </c>
      <c r="DP55" s="1">
        <v>6580.0415293342103</v>
      </c>
      <c r="DQ55" s="1">
        <f>DP55-DQ29</f>
        <v>5477.0802359446434</v>
      </c>
      <c r="DU55" s="1">
        <v>23</v>
      </c>
      <c r="DV55" s="1">
        <v>5522.8519668737099</v>
      </c>
      <c r="DW55" s="1">
        <f>DV55-DW29</f>
        <v>4228.6877901280832</v>
      </c>
      <c r="DX55" s="1">
        <v>23</v>
      </c>
      <c r="DY55" s="1">
        <v>4884.1222596964599</v>
      </c>
      <c r="DZ55" s="1">
        <f>DY55-DZ29</f>
        <v>3607.8309434012463</v>
      </c>
      <c r="EA55" s="1">
        <v>23</v>
      </c>
      <c r="EB55" s="1">
        <v>5547.1884469696997</v>
      </c>
      <c r="EC55" s="1">
        <f>EB55-EC29</f>
        <v>4250.54600819183</v>
      </c>
      <c r="ED55" s="1">
        <v>23</v>
      </c>
      <c r="EE55" s="1">
        <v>4792.4744186046501</v>
      </c>
      <c r="EF55" s="1">
        <f>EE55-EF29</f>
        <v>3487.9888138199503</v>
      </c>
      <c r="EI55" s="2"/>
      <c r="EJ55" s="1">
        <v>23</v>
      </c>
      <c r="EK55" s="1">
        <v>3192</v>
      </c>
      <c r="EL55" s="1">
        <f>EK55-EL29</f>
        <v>1966.5778375427399</v>
      </c>
      <c r="EM55" s="1">
        <v>23</v>
      </c>
      <c r="EN55" s="1">
        <v>2913</v>
      </c>
      <c r="EO55" s="1">
        <f>EN55-EO29</f>
        <v>1663.1213131829165</v>
      </c>
      <c r="EP55" s="1">
        <v>23</v>
      </c>
      <c r="EQ55" s="1">
        <v>3111</v>
      </c>
      <c r="ER55" s="1">
        <f>EQ55-ER29</f>
        <v>1897.6036408186467</v>
      </c>
      <c r="ES55" s="1">
        <v>23</v>
      </c>
      <c r="ET55" s="1">
        <v>2572</v>
      </c>
      <c r="EU55" s="1">
        <f>ET55-EU29</f>
        <v>1430.8398819741033</v>
      </c>
      <c r="EY55" s="1">
        <v>23</v>
      </c>
      <c r="EZ55" s="1">
        <v>3521</v>
      </c>
      <c r="FA55" s="1">
        <f>EZ55-FA29</f>
        <v>2383.6934517926802</v>
      </c>
      <c r="FB55" s="1">
        <v>23</v>
      </c>
      <c r="FC55" s="1">
        <v>2624</v>
      </c>
      <c r="FD55" s="1">
        <f>FC55-FD29</f>
        <v>1509.3883476072667</v>
      </c>
      <c r="FE55" s="1">
        <v>23</v>
      </c>
      <c r="FF55" s="1">
        <v>3854</v>
      </c>
      <c r="FG55" s="1">
        <f>FF55-FG29</f>
        <v>2731.7764525570501</v>
      </c>
      <c r="FH55" s="1">
        <v>23</v>
      </c>
      <c r="FI55" s="1">
        <v>3982</v>
      </c>
      <c r="FJ55" s="1">
        <f>FI55-FJ29</f>
        <v>2768.7563177904067</v>
      </c>
      <c r="FN55" s="1">
        <v>23</v>
      </c>
      <c r="FO55" s="1">
        <v>3360</v>
      </c>
      <c r="FP55" s="1">
        <f>FO55-FP29</f>
        <v>2002.8321990995767</v>
      </c>
      <c r="FQ55" s="1">
        <v>23</v>
      </c>
      <c r="FR55" s="1">
        <v>2649</v>
      </c>
      <c r="FS55" s="1">
        <f>FR55-FS29</f>
        <v>1199.1725875479233</v>
      </c>
      <c r="FT55" s="1">
        <v>23</v>
      </c>
      <c r="FU55" s="1">
        <v>4092</v>
      </c>
      <c r="FV55" s="1">
        <f>FU55-FV29</f>
        <v>2644.0400310846098</v>
      </c>
      <c r="FW55" s="1">
        <v>23</v>
      </c>
      <c r="FX55" s="1">
        <v>4772</v>
      </c>
      <c r="FY55" s="1">
        <f>FX55-FY29</f>
        <v>3359.3962338323572</v>
      </c>
    </row>
    <row r="56" spans="1:181" x14ac:dyDescent="0.25">
      <c r="A56" s="2"/>
      <c r="T56" s="1">
        <v>23</v>
      </c>
      <c r="U56" s="1">
        <v>1072.4801498127299</v>
      </c>
      <c r="V56" s="1">
        <f>U56-V30</f>
        <v>60.808021812716902</v>
      </c>
      <c r="W56" s="1">
        <v>23</v>
      </c>
      <c r="X56" s="1">
        <v>1493.72949526814</v>
      </c>
      <c r="Y56" s="1">
        <f>X56-Y30</f>
        <v>469.94000920159863</v>
      </c>
      <c r="Z56" s="1">
        <v>23</v>
      </c>
      <c r="AA56" s="1">
        <v>1144.71028971029</v>
      </c>
      <c r="AB56" s="1">
        <f>AA56-AB30</f>
        <v>112.99017446459993</v>
      </c>
      <c r="AC56" s="1">
        <v>23</v>
      </c>
      <c r="AD56" s="1">
        <v>1032.73605947955</v>
      </c>
      <c r="AE56" s="1">
        <f>AD56-AE30</f>
        <v>-0.43078570764987489</v>
      </c>
      <c r="AI56" s="1">
        <v>23</v>
      </c>
      <c r="AJ56" s="1">
        <v>1320.0906200318</v>
      </c>
      <c r="AK56" s="1">
        <f>AJ56-AK30</f>
        <v>131.21949191485328</v>
      </c>
      <c r="AL56" s="1">
        <v>23</v>
      </c>
      <c r="AM56" s="1">
        <v>1258.83938393839</v>
      </c>
      <c r="AN56" s="1">
        <f>AM56-AN30</f>
        <v>81.836772487306689</v>
      </c>
      <c r="AO56" s="1">
        <v>23</v>
      </c>
      <c r="AP56" s="1">
        <v>1315.9907563025199</v>
      </c>
      <c r="AQ56" s="1">
        <f>AP56-AQ30</f>
        <v>109.79069349781662</v>
      </c>
      <c r="AR56" s="1">
        <v>23</v>
      </c>
      <c r="AS56" s="1">
        <v>1327.32888465205</v>
      </c>
      <c r="AT56" s="1">
        <f>AS56-AT30</f>
        <v>91.21408926554318</v>
      </c>
      <c r="AW56" s="2"/>
      <c r="AX56" s="1">
        <v>24</v>
      </c>
      <c r="AY56" s="1">
        <v>1964.3767772511801</v>
      </c>
      <c r="AZ56" s="1">
        <f>AY56-AZ29</f>
        <v>508.59163418443677</v>
      </c>
      <c r="BA56" s="1">
        <v>24</v>
      </c>
      <c r="BB56" s="1">
        <v>2130.6487907465798</v>
      </c>
      <c r="BC56" s="1">
        <f>BB56-BC29</f>
        <v>603.46191276800323</v>
      </c>
      <c r="BD56" s="1">
        <v>24</v>
      </c>
      <c r="BE56" s="1">
        <v>2193.0364583333298</v>
      </c>
      <c r="BF56" s="1">
        <f>BE56-BF29</f>
        <v>691.97180947158654</v>
      </c>
      <c r="BG56" s="1">
        <v>24</v>
      </c>
      <c r="BH56" s="1">
        <v>1395.95744680851</v>
      </c>
      <c r="BI56" s="1">
        <f>BH56-BI29</f>
        <v>99.370240755246414</v>
      </c>
      <c r="BM56" s="1">
        <v>24</v>
      </c>
      <c r="BN56" s="1">
        <v>1632.0903225806501</v>
      </c>
      <c r="BO56" s="1">
        <f>BN56-BO29</f>
        <v>376.18989290467357</v>
      </c>
      <c r="BP56" s="1">
        <v>24</v>
      </c>
      <c r="BQ56" s="1">
        <v>1655.05450236967</v>
      </c>
      <c r="BR56" s="1">
        <f>BQ56-BR29</f>
        <v>389.43420099653008</v>
      </c>
      <c r="BS56" s="1">
        <v>24</v>
      </c>
      <c r="BT56" s="1">
        <v>1864.39022556391</v>
      </c>
      <c r="BU56" s="1">
        <f>BT56-BU29</f>
        <v>552.58584713305686</v>
      </c>
      <c r="BV56" s="1">
        <v>24</v>
      </c>
      <c r="BW56" s="1">
        <v>1752.72741679873</v>
      </c>
      <c r="BX56" s="1">
        <f>BW56-BX29</f>
        <v>498.86215918549351</v>
      </c>
      <c r="CB56" s="1">
        <v>24</v>
      </c>
      <c r="CC56" s="1">
        <v>1637.8777219430499</v>
      </c>
      <c r="CD56" s="1">
        <f>CC56-CD29</f>
        <v>306.7993486140499</v>
      </c>
      <c r="CE56" s="1">
        <v>24</v>
      </c>
      <c r="CF56" s="1">
        <v>1521.4604569420001</v>
      </c>
      <c r="CG56" s="1">
        <f>CF56-CG29</f>
        <v>362.87762684011659</v>
      </c>
      <c r="CH56" s="1">
        <v>24</v>
      </c>
      <c r="CI56" s="1">
        <v>1535.0700757575801</v>
      </c>
      <c r="CJ56" s="1">
        <f>CI56-CJ29</f>
        <v>399.36717508858987</v>
      </c>
      <c r="CK56" s="1">
        <v>24</v>
      </c>
      <c r="CL56" s="1">
        <v>1565.7264462809901</v>
      </c>
      <c r="CM56" s="1">
        <f>CL56-CM29</f>
        <v>389.47277469465348</v>
      </c>
      <c r="CP56" s="2"/>
      <c r="CQ56" s="1">
        <v>24</v>
      </c>
      <c r="CR56" s="1">
        <v>4227.3906083244401</v>
      </c>
      <c r="CS56" s="1">
        <f>CR56-CS29</f>
        <v>3153.7569593226071</v>
      </c>
      <c r="CT56" s="1">
        <v>24</v>
      </c>
      <c r="CU56" s="1">
        <v>3951.9865591397802</v>
      </c>
      <c r="CV56" s="1">
        <f>CU56-CV29</f>
        <v>2761.8154800675738</v>
      </c>
      <c r="CW56" s="1">
        <v>24</v>
      </c>
      <c r="CX56" s="1">
        <v>4143.0594594594604</v>
      </c>
      <c r="CY56" s="1">
        <f>CX56-CY29</f>
        <v>2302.0872872709042</v>
      </c>
      <c r="CZ56" s="1">
        <v>24</v>
      </c>
      <c r="DA56" s="1">
        <v>4525.3422982885104</v>
      </c>
      <c r="DB56" s="1">
        <f>DA56-DB29</f>
        <v>2611.6560152513775</v>
      </c>
      <c r="DF56" s="1">
        <v>24</v>
      </c>
      <c r="DG56" s="1">
        <v>4116.8716337522401</v>
      </c>
      <c r="DH56" s="1">
        <f>DG56-DH29</f>
        <v>2996.9444252705971</v>
      </c>
      <c r="DI56" s="1">
        <v>24</v>
      </c>
      <c r="DJ56" s="1">
        <v>4487.0121816168303</v>
      </c>
      <c r="DK56" s="1">
        <f>DJ56-DK29</f>
        <v>3331.337031068997</v>
      </c>
      <c r="DL56" s="1">
        <v>24</v>
      </c>
      <c r="DM56" s="1">
        <v>3842.9776586237699</v>
      </c>
      <c r="DN56" s="1">
        <f>DM56-DN29</f>
        <v>2696.2728327412597</v>
      </c>
      <c r="DO56" s="1">
        <v>24</v>
      </c>
      <c r="DP56" s="1">
        <v>5140.2200392927298</v>
      </c>
      <c r="DQ56" s="1">
        <f>DP56-DQ29</f>
        <v>4037.2587459031629</v>
      </c>
      <c r="DU56" s="1">
        <v>24</v>
      </c>
      <c r="DV56" s="1">
        <v>4980.6086956521704</v>
      </c>
      <c r="DW56" s="1">
        <f>DV56-DW29</f>
        <v>3686.4445189065436</v>
      </c>
      <c r="DX56" s="1">
        <v>24</v>
      </c>
      <c r="DY56" s="1">
        <v>4398.1961441743497</v>
      </c>
      <c r="DZ56" s="1">
        <f>DY56-DZ29</f>
        <v>3121.9048278791361</v>
      </c>
      <c r="EA56" s="1">
        <v>24</v>
      </c>
      <c r="EB56" s="1">
        <v>3639.1020992366398</v>
      </c>
      <c r="EC56" s="1">
        <f>EB56-EC29</f>
        <v>2342.4596604587696</v>
      </c>
      <c r="ED56" s="1">
        <v>24</v>
      </c>
      <c r="EE56" s="1">
        <v>4726.8413068844802</v>
      </c>
      <c r="EF56" s="1">
        <f>EE56-EF29</f>
        <v>3422.3557020997805</v>
      </c>
      <c r="EI56" s="2"/>
      <c r="EJ56" s="1">
        <v>24</v>
      </c>
      <c r="EK56" s="1">
        <v>3046</v>
      </c>
      <c r="EL56" s="1">
        <f>EK56-EL29</f>
        <v>1820.5778375427399</v>
      </c>
      <c r="EM56" s="1">
        <v>24</v>
      </c>
      <c r="EN56" s="1">
        <v>2888</v>
      </c>
      <c r="EO56" s="1">
        <f>EN56-EO29</f>
        <v>1638.1213131829165</v>
      </c>
      <c r="EP56" s="1">
        <v>24</v>
      </c>
      <c r="EQ56" s="1">
        <v>2840</v>
      </c>
      <c r="ER56" s="1">
        <f>EQ56-ER29</f>
        <v>1626.6036408186467</v>
      </c>
      <c r="ES56" s="1">
        <v>24</v>
      </c>
      <c r="ET56" s="1">
        <v>3641</v>
      </c>
      <c r="EU56" s="1">
        <f>ET56-EU29</f>
        <v>2499.8398819741033</v>
      </c>
      <c r="EY56" s="1">
        <v>24</v>
      </c>
      <c r="EZ56" s="1">
        <v>2712</v>
      </c>
      <c r="FA56" s="1">
        <f>EZ56-FA29</f>
        <v>1574.69345179268</v>
      </c>
      <c r="FB56" s="1">
        <v>24</v>
      </c>
      <c r="FC56" s="1">
        <v>2491</v>
      </c>
      <c r="FD56" s="1">
        <f>FC56-FD29</f>
        <v>1376.3883476072667</v>
      </c>
      <c r="FE56" s="1">
        <v>24</v>
      </c>
      <c r="FF56" s="1">
        <v>2983</v>
      </c>
      <c r="FG56" s="1">
        <f>FF56-FG29</f>
        <v>1860.7764525570501</v>
      </c>
      <c r="FH56" s="1">
        <v>24</v>
      </c>
      <c r="FI56" s="1">
        <v>3230</v>
      </c>
      <c r="FJ56" s="1">
        <f>FI56-FJ29</f>
        <v>2016.7563177904067</v>
      </c>
      <c r="FN56" s="1">
        <v>24</v>
      </c>
      <c r="FO56" s="1">
        <v>3942</v>
      </c>
      <c r="FP56" s="1">
        <f>FO56-FP29</f>
        <v>2584.8321990995764</v>
      </c>
      <c r="FQ56" s="1">
        <v>24</v>
      </c>
      <c r="FR56" s="1">
        <v>4765</v>
      </c>
      <c r="FS56" s="1">
        <f>FR56-FS29</f>
        <v>3315.1725875479233</v>
      </c>
      <c r="FT56" s="1">
        <v>24</v>
      </c>
      <c r="FU56" s="1">
        <v>3419</v>
      </c>
      <c r="FV56" s="1">
        <f>FU56-FV29</f>
        <v>1971.0400310846098</v>
      </c>
      <c r="FW56" s="1">
        <v>24</v>
      </c>
      <c r="FX56" s="1">
        <v>3969</v>
      </c>
      <c r="FY56" s="1">
        <f>FX56-FY29</f>
        <v>2556.3962338323572</v>
      </c>
    </row>
    <row r="57" spans="1:181" x14ac:dyDescent="0.25">
      <c r="A57" s="2"/>
      <c r="T57" s="1">
        <v>24</v>
      </c>
      <c r="U57" s="1">
        <v>1033.3418867924499</v>
      </c>
      <c r="V57" s="1">
        <f>U57-V30</f>
        <v>21.669758792436937</v>
      </c>
      <c r="W57" s="1">
        <v>24</v>
      </c>
      <c r="X57" s="1">
        <v>1329.9555382215301</v>
      </c>
      <c r="Y57" s="1">
        <f>X57-Y30</f>
        <v>306.16605215498873</v>
      </c>
      <c r="Z57" s="1">
        <v>24</v>
      </c>
      <c r="AA57" s="1">
        <v>1057.4197407776701</v>
      </c>
      <c r="AB57" s="1">
        <f>AA57-AB30</f>
        <v>25.699625531980018</v>
      </c>
      <c r="AC57" s="1">
        <v>24</v>
      </c>
      <c r="AD57" s="1">
        <v>1203.3210332103299</v>
      </c>
      <c r="AE57" s="1">
        <f>AD57-AE30</f>
        <v>170.15418802313002</v>
      </c>
      <c r="AI57" s="1">
        <v>24</v>
      </c>
      <c r="AJ57" s="1">
        <v>1269.80849358974</v>
      </c>
      <c r="AK57" s="1">
        <f>AJ57-AK30</f>
        <v>80.937365472793317</v>
      </c>
      <c r="AL57" s="1">
        <v>24</v>
      </c>
      <c r="AM57" s="1">
        <v>1214.11233480176</v>
      </c>
      <c r="AN57" s="1">
        <f>AM57-AN30</f>
        <v>37.109723350676632</v>
      </c>
      <c r="AO57" s="1">
        <v>24</v>
      </c>
      <c r="AP57" s="1">
        <v>1271.8389261745001</v>
      </c>
      <c r="AQ57" s="1">
        <f>AP57-AQ30</f>
        <v>65.638863369796809</v>
      </c>
      <c r="AR57" s="1">
        <v>24</v>
      </c>
      <c r="AS57" s="1">
        <v>1302.9582146248799</v>
      </c>
      <c r="AT57" s="1">
        <f>AS57-AT30</f>
        <v>66.843419238373144</v>
      </c>
      <c r="AW57" s="2"/>
      <c r="AX57" s="1">
        <v>25</v>
      </c>
      <c r="AY57" s="1">
        <v>1988.61520190024</v>
      </c>
      <c r="AZ57" s="1">
        <f>AY57-AZ29</f>
        <v>532.83005883349665</v>
      </c>
      <c r="BA57" s="1">
        <v>25</v>
      </c>
      <c r="BB57" s="1">
        <v>2079.3350730688899</v>
      </c>
      <c r="BC57" s="1">
        <f>BB57-BC29</f>
        <v>552.14819509031327</v>
      </c>
      <c r="BD57" s="1">
        <v>25</v>
      </c>
      <c r="BE57" s="1">
        <v>2267.6968503937001</v>
      </c>
      <c r="BF57" s="1">
        <f>BE57-BF29</f>
        <v>766.63220153195675</v>
      </c>
      <c r="BG57" s="1">
        <v>25</v>
      </c>
      <c r="BH57" s="1">
        <v>1650.1525612472201</v>
      </c>
      <c r="BI57" s="1">
        <f>BH57-BI29</f>
        <v>353.56535519395652</v>
      </c>
      <c r="BM57" s="1">
        <v>25</v>
      </c>
      <c r="BN57" s="1">
        <v>1495.9942938659101</v>
      </c>
      <c r="BO57" s="1">
        <f>BN57-BO29</f>
        <v>240.09386418993358</v>
      </c>
      <c r="BP57" s="1">
        <v>25</v>
      </c>
      <c r="BQ57" s="1">
        <v>1869.68521462639</v>
      </c>
      <c r="BR57" s="1">
        <f>BQ57-BR29</f>
        <v>604.0649132532501</v>
      </c>
      <c r="BS57" s="1">
        <v>25</v>
      </c>
      <c r="BT57" s="1">
        <v>1797.1929429429399</v>
      </c>
      <c r="BU57" s="1">
        <f>BT57-BU29</f>
        <v>485.38856451208676</v>
      </c>
      <c r="BV57" s="1">
        <v>25</v>
      </c>
      <c r="BW57" s="1">
        <v>1893.3552735923899</v>
      </c>
      <c r="BX57" s="1">
        <f>BW57-BX29</f>
        <v>639.49001597915344</v>
      </c>
      <c r="CB57" s="1">
        <v>25</v>
      </c>
      <c r="CC57" s="1">
        <v>1552.76178451178</v>
      </c>
      <c r="CD57" s="1">
        <f>CC57-CD29</f>
        <v>221.68341118277999</v>
      </c>
      <c r="CE57" s="1">
        <v>25</v>
      </c>
      <c r="CF57" s="1">
        <v>1592.95490026019</v>
      </c>
      <c r="CG57" s="1">
        <f>CF57-CG29</f>
        <v>434.37207015830654</v>
      </c>
      <c r="CH57" s="1">
        <v>25</v>
      </c>
      <c r="CI57" s="1">
        <v>1597.96842105263</v>
      </c>
      <c r="CJ57" s="1">
        <f>CI57-CJ29</f>
        <v>462.2655203836398</v>
      </c>
      <c r="CK57" s="1">
        <v>25</v>
      </c>
      <c r="CL57" s="1">
        <v>1626.83661740558</v>
      </c>
      <c r="CM57" s="1">
        <f>CL57-CM29</f>
        <v>450.58294581924338</v>
      </c>
      <c r="CP57" s="2"/>
      <c r="CQ57" s="1">
        <v>25</v>
      </c>
      <c r="CR57" s="1">
        <v>3830.3927427961598</v>
      </c>
      <c r="CS57" s="1">
        <f>CR57-CS29</f>
        <v>2756.7590937943269</v>
      </c>
      <c r="CT57" s="1">
        <v>25</v>
      </c>
      <c r="CU57" s="1">
        <v>5390.2007168458804</v>
      </c>
      <c r="CV57" s="1">
        <f>CU57-CV29</f>
        <v>4200.029637773674</v>
      </c>
      <c r="CW57" s="1">
        <v>25</v>
      </c>
      <c r="CX57" s="1">
        <v>5241.7967391304301</v>
      </c>
      <c r="CY57" s="1">
        <f>CX57-CY29</f>
        <v>3400.8245669418739</v>
      </c>
      <c r="CZ57" s="1">
        <v>25</v>
      </c>
      <c r="DA57" s="1">
        <v>5474.1374233128799</v>
      </c>
      <c r="DB57" s="1">
        <f>DA57-DB29</f>
        <v>3560.4511402757471</v>
      </c>
      <c r="DF57" s="1">
        <v>25</v>
      </c>
      <c r="DG57" s="1">
        <v>4242.1187669990904</v>
      </c>
      <c r="DH57" s="1">
        <f>DG57-DH29</f>
        <v>3122.1915585174474</v>
      </c>
      <c r="DI57" s="1">
        <v>25</v>
      </c>
      <c r="DJ57" s="1">
        <v>4583.7713963963997</v>
      </c>
      <c r="DK57" s="1">
        <f>DJ57-DK29</f>
        <v>3428.0962458485665</v>
      </c>
      <c r="DL57" s="1">
        <v>25</v>
      </c>
      <c r="DM57" s="1">
        <v>4074.1382405745098</v>
      </c>
      <c r="DN57" s="1">
        <f>DM57-DN29</f>
        <v>2927.433414692</v>
      </c>
      <c r="DO57" s="1">
        <v>25</v>
      </c>
      <c r="DP57" s="1">
        <v>4080.9966953073399</v>
      </c>
      <c r="DQ57" s="1">
        <f>DP57-DQ29</f>
        <v>2978.035401917773</v>
      </c>
      <c r="DU57" s="1">
        <v>25</v>
      </c>
      <c r="DV57" s="1">
        <v>4804.9406345957004</v>
      </c>
      <c r="DW57" s="1">
        <f>DV57-DW29</f>
        <v>3510.7764578500737</v>
      </c>
      <c r="DX57" s="1">
        <v>25</v>
      </c>
      <c r="DY57" s="1">
        <v>4535.3919597989998</v>
      </c>
      <c r="DZ57" s="1">
        <f>DY57-DZ29</f>
        <v>3259.1006435037862</v>
      </c>
      <c r="EA57" s="1">
        <v>25</v>
      </c>
      <c r="EB57" s="1">
        <v>4056.6663507109001</v>
      </c>
      <c r="EC57" s="1">
        <f>EB57-EC29</f>
        <v>2760.0239119330299</v>
      </c>
      <c r="ED57" s="1">
        <v>25</v>
      </c>
      <c r="EE57" s="1">
        <v>4784.8662790697699</v>
      </c>
      <c r="EF57" s="1">
        <f>EE57-EF29</f>
        <v>3480.3806742850702</v>
      </c>
      <c r="EI57" s="2"/>
      <c r="EJ57" s="1">
        <v>25</v>
      </c>
      <c r="EK57" s="1">
        <v>2792</v>
      </c>
      <c r="EL57" s="1">
        <f>EK57-EL29</f>
        <v>1566.5778375427399</v>
      </c>
      <c r="EM57" s="1">
        <v>25</v>
      </c>
      <c r="EN57" s="1">
        <v>3064</v>
      </c>
      <c r="EO57" s="1">
        <f>EN57-EO29</f>
        <v>1814.1213131829165</v>
      </c>
      <c r="EP57" s="1">
        <v>25</v>
      </c>
      <c r="EQ57" s="1">
        <v>2702</v>
      </c>
      <c r="ER57" s="1">
        <f>EQ57-ER29</f>
        <v>1488.6036408186467</v>
      </c>
      <c r="ES57" s="1">
        <v>25</v>
      </c>
      <c r="ET57" s="1">
        <v>4360</v>
      </c>
      <c r="EU57" s="1">
        <f>ET57-EU29</f>
        <v>3218.8398819741033</v>
      </c>
      <c r="EY57" s="1">
        <v>25</v>
      </c>
      <c r="EZ57" s="1">
        <v>2212</v>
      </c>
      <c r="FA57" s="1">
        <f>EZ57-FA29</f>
        <v>1074.69345179268</v>
      </c>
      <c r="FB57" s="1">
        <v>25</v>
      </c>
      <c r="FC57" s="1">
        <v>2881</v>
      </c>
      <c r="FD57" s="1">
        <f>FC57-FD29</f>
        <v>1766.3883476072667</v>
      </c>
      <c r="FE57" s="1">
        <v>25</v>
      </c>
      <c r="FF57" s="1">
        <v>2800</v>
      </c>
      <c r="FG57" s="1">
        <f>FF57-FG29</f>
        <v>1677.7764525570501</v>
      </c>
      <c r="FH57" s="1">
        <v>25</v>
      </c>
      <c r="FI57" s="1">
        <v>2812</v>
      </c>
      <c r="FJ57" s="1">
        <f>FI57-FJ29</f>
        <v>1598.7563177904067</v>
      </c>
      <c r="FN57" s="1">
        <v>25</v>
      </c>
      <c r="FO57" s="1">
        <v>3032</v>
      </c>
      <c r="FP57" s="1">
        <f>FO57-FP29</f>
        <v>1674.8321990995767</v>
      </c>
      <c r="FQ57" s="1">
        <v>25</v>
      </c>
      <c r="FR57" s="1">
        <v>4037</v>
      </c>
      <c r="FS57" s="1">
        <f>FR57-FS29</f>
        <v>2587.1725875479233</v>
      </c>
      <c r="FT57" s="1">
        <v>25</v>
      </c>
      <c r="FU57" s="1">
        <v>3502</v>
      </c>
      <c r="FV57" s="1">
        <f>FU57-FV29</f>
        <v>2054.0400310846098</v>
      </c>
      <c r="FW57" s="1">
        <v>25</v>
      </c>
      <c r="FX57" s="1">
        <v>4145</v>
      </c>
      <c r="FY57" s="1">
        <f>FX57-FY29</f>
        <v>2732.3962338323572</v>
      </c>
    </row>
    <row r="58" spans="1:181" x14ac:dyDescent="0.25">
      <c r="A58" s="2"/>
      <c r="T58" s="1">
        <v>25</v>
      </c>
      <c r="U58" s="1">
        <v>1095.4095665171899</v>
      </c>
      <c r="V58" s="1">
        <f>U58-V30</f>
        <v>83.737438517176884</v>
      </c>
      <c r="W58" s="1">
        <v>25</v>
      </c>
      <c r="X58" s="1">
        <v>1378.4031128404699</v>
      </c>
      <c r="Y58" s="1">
        <f>X58-Y30</f>
        <v>354.61362677392856</v>
      </c>
      <c r="Z58" s="1">
        <v>25</v>
      </c>
      <c r="AA58" s="1">
        <v>1118.59004975124</v>
      </c>
      <c r="AB58" s="1">
        <f>AA58-AB30</f>
        <v>86.869934505549963</v>
      </c>
      <c r="AC58" s="1">
        <v>25</v>
      </c>
      <c r="AD58" s="1">
        <v>1045.78757763975</v>
      </c>
      <c r="AE58" s="1">
        <f>AD58-AE30</f>
        <v>12.620732452550101</v>
      </c>
      <c r="AI58" s="1">
        <v>25</v>
      </c>
      <c r="AJ58" s="1">
        <v>1322.8075380914199</v>
      </c>
      <c r="AK58" s="1">
        <f>AJ58-AK30</f>
        <v>133.93640997447324</v>
      </c>
      <c r="AL58" s="1">
        <v>25</v>
      </c>
      <c r="AM58" s="1">
        <v>1228.5137513751399</v>
      </c>
      <c r="AN58" s="1">
        <f>AM58-AN30</f>
        <v>51.511139924056579</v>
      </c>
      <c r="AO58" s="1">
        <v>25</v>
      </c>
      <c r="AP58" s="1">
        <v>1458.8442760942801</v>
      </c>
      <c r="AQ58" s="1">
        <f>AP58-AQ30</f>
        <v>252.64421328957678</v>
      </c>
      <c r="AR58" s="1">
        <v>25</v>
      </c>
      <c r="AS58" s="1">
        <v>1354.80907372401</v>
      </c>
      <c r="AT58" s="1">
        <f>AS58-AT30</f>
        <v>118.69427833750319</v>
      </c>
      <c r="AW58" s="2"/>
      <c r="AY58" s="1" t="s">
        <v>45</v>
      </c>
      <c r="AZ58" s="1">
        <f>AVERAGE(AZ33:AZ57)</f>
        <v>437.21845150228029</v>
      </c>
      <c r="BB58" s="1" t="s">
        <v>45</v>
      </c>
      <c r="BC58" s="1">
        <f>AVERAGE(BC33:BC57)</f>
        <v>453.05591864402021</v>
      </c>
      <c r="BE58" s="1" t="s">
        <v>45</v>
      </c>
      <c r="BF58" s="1">
        <f>AVERAGE(BF33:BF57)</f>
        <v>702.66868038171947</v>
      </c>
      <c r="BH58" s="1" t="s">
        <v>45</v>
      </c>
      <c r="BI58" s="1">
        <f>AVERAGE(BI33:BI57)</f>
        <v>379.3509379064588</v>
      </c>
      <c r="BN58" s="1" t="s">
        <v>45</v>
      </c>
      <c r="BO58" s="1">
        <f>AVERAGE(BO33:BO57)</f>
        <v>444.01282013741513</v>
      </c>
      <c r="BQ58" s="1" t="s">
        <v>45</v>
      </c>
      <c r="BR58" s="1">
        <f>AVERAGE(BR33:BR57)</f>
        <v>514.08254926680968</v>
      </c>
      <c r="BT58" s="1" t="s">
        <v>45</v>
      </c>
      <c r="BU58" s="1">
        <f>AVERAGE(BU33:BU57)</f>
        <v>478.58737875335567</v>
      </c>
      <c r="BW58" s="1" t="s">
        <v>45</v>
      </c>
      <c r="BX58" s="1">
        <f>AVERAGE(BX33:BX57)</f>
        <v>536.12394189357667</v>
      </c>
      <c r="CC58" s="1" t="s">
        <v>45</v>
      </c>
      <c r="CD58" s="1">
        <f>AVERAGE(CD33:CD57)</f>
        <v>427.13609694345041</v>
      </c>
      <c r="CF58" s="1" t="s">
        <v>45</v>
      </c>
      <c r="CG58" s="1">
        <f>AVERAGE(CG33:CG57)</f>
        <v>498.1220977255162</v>
      </c>
      <c r="CI58" s="1" t="s">
        <v>45</v>
      </c>
      <c r="CJ58" s="1">
        <f>AVERAGE(CJ33:CJ57)</f>
        <v>449.0671307910801</v>
      </c>
      <c r="CL58" s="1" t="s">
        <v>45</v>
      </c>
      <c r="CM58" s="1">
        <f>AVERAGE(CM33:CM57)</f>
        <v>494.73724056050179</v>
      </c>
      <c r="CP58" s="2"/>
      <c r="CR58" s="1" t="s">
        <v>45</v>
      </c>
      <c r="CS58" s="1">
        <f>AVERAGE(CS33:CS57)</f>
        <v>3453.9684547813549</v>
      </c>
      <c r="CU58" s="1" t="s">
        <v>45</v>
      </c>
      <c r="CV58" s="1">
        <f>AVERAGE(CV33:CV57)</f>
        <v>3280.4729106593818</v>
      </c>
      <c r="CX58" s="1" t="s">
        <v>45</v>
      </c>
      <c r="CY58" s="1">
        <f>AVERAGE(CY33:CY57)</f>
        <v>3063.8410349256169</v>
      </c>
      <c r="DA58" s="1" t="s">
        <v>45</v>
      </c>
      <c r="DB58" s="1">
        <f>AVERAGE(DB33:DB57)</f>
        <v>3483.2370177884109</v>
      </c>
      <c r="DG58" s="1" t="s">
        <v>45</v>
      </c>
      <c r="DH58" s="1">
        <f>AVERAGE(DH33:DH57)</f>
        <v>3279.857935352698</v>
      </c>
      <c r="DJ58" s="1" t="s">
        <v>45</v>
      </c>
      <c r="DK58" s="1">
        <f>AVERAGE(DK33:DK57)</f>
        <v>3534.6531852146809</v>
      </c>
      <c r="DM58" s="1" t="s">
        <v>45</v>
      </c>
      <c r="DN58" s="1">
        <f>AVERAGE(DN33:DN57)</f>
        <v>3417.6204305962037</v>
      </c>
      <c r="DP58" s="1" t="s">
        <v>45</v>
      </c>
      <c r="DQ58" s="1">
        <f>AVERAGE(DQ33:DQ57)</f>
        <v>3005.3272893210906</v>
      </c>
      <c r="DV58" s="1" t="s">
        <v>45</v>
      </c>
      <c r="DW58" s="1">
        <f>AVERAGE(DW33:DW57)</f>
        <v>3420.1561492816654</v>
      </c>
      <c r="DY58" s="1" t="s">
        <v>45</v>
      </c>
      <c r="DZ58" s="1">
        <f>AVERAGE(DZ33:DZ57)</f>
        <v>3064.4925548357105</v>
      </c>
      <c r="EB58" s="1" t="s">
        <v>45</v>
      </c>
      <c r="EC58" s="1">
        <f>AVERAGE(EC33:EC57)</f>
        <v>3364.9470670586511</v>
      </c>
      <c r="EE58" s="1" t="s">
        <v>45</v>
      </c>
      <c r="EF58" s="1">
        <f>AVERAGE(EF33:EF57)</f>
        <v>3299.6363474484929</v>
      </c>
      <c r="EI58" s="2"/>
      <c r="EK58" s="1" t="s">
        <v>45</v>
      </c>
      <c r="EL58" s="1">
        <f>AVERAGE(EL33:EL57)</f>
        <v>1793.3778375427398</v>
      </c>
      <c r="EN58" s="1" t="s">
        <v>45</v>
      </c>
      <c r="EO58" s="1">
        <f>AVERAGE(EO33:EO57)</f>
        <v>2288.9613131829155</v>
      </c>
      <c r="EQ58" s="1" t="s">
        <v>45</v>
      </c>
      <c r="ER58" s="1">
        <f>AVERAGE(ER33:ER57)</f>
        <v>2301.1236408186478</v>
      </c>
      <c r="ET58" s="1" t="s">
        <v>45</v>
      </c>
      <c r="EU58" s="1">
        <f>AVERAGE(EU33:EU57)</f>
        <v>2096.7998819741047</v>
      </c>
      <c r="EZ58" s="1" t="s">
        <v>45</v>
      </c>
      <c r="FA58" s="1">
        <f>AVERAGE(FA33:FA57)</f>
        <v>2211.0934517926789</v>
      </c>
      <c r="FC58" s="1" t="s">
        <v>45</v>
      </c>
      <c r="FD58" s="1">
        <f>AVERAGE(FD33:FD57)</f>
        <v>1938.3883476072663</v>
      </c>
      <c r="FF58" s="1" t="s">
        <v>45</v>
      </c>
      <c r="FG58" s="1">
        <f>AVERAGE(FG33:FG57)</f>
        <v>1953.5764525570507</v>
      </c>
      <c r="FI58" s="1" t="s">
        <v>45</v>
      </c>
      <c r="FJ58" s="1">
        <f>AVERAGE(FJ33:FJ57)</f>
        <v>2075.5163177904078</v>
      </c>
      <c r="FO58" s="1" t="s">
        <v>45</v>
      </c>
      <c r="FP58" s="1">
        <f>AVERAGE(FP33:FP57)</f>
        <v>1968.1921990995759</v>
      </c>
      <c r="FR58" s="1" t="s">
        <v>45</v>
      </c>
      <c r="FS58" s="1">
        <f>AVERAGE(FS33:FS57)</f>
        <v>2375.852587547924</v>
      </c>
      <c r="FU58" s="1" t="s">
        <v>45</v>
      </c>
      <c r="FV58" s="1">
        <f>AVERAGE(FV33:FV57)</f>
        <v>2237.1200310846093</v>
      </c>
      <c r="FX58" s="1" t="s">
        <v>45</v>
      </c>
      <c r="FY58" s="1">
        <f>AVERAGE(FY33:FY57)</f>
        <v>2223.4379004990228</v>
      </c>
    </row>
    <row r="59" spans="1:181" x14ac:dyDescent="0.25">
      <c r="A59" s="2"/>
      <c r="U59" s="1" t="s">
        <v>45</v>
      </c>
      <c r="V59" s="1">
        <f>AVERAGE(V34:V58)</f>
        <v>122.80357205071857</v>
      </c>
      <c r="X59" s="1" t="s">
        <v>45</v>
      </c>
      <c r="Y59" s="1">
        <f>AVERAGE(Y34:Y58)</f>
        <v>180.61629076759263</v>
      </c>
      <c r="AA59" s="1" t="s">
        <v>45</v>
      </c>
      <c r="AB59" s="1">
        <f>AVERAGE(AB34:AB58)</f>
        <v>153.46846561625114</v>
      </c>
      <c r="AD59" s="1" t="s">
        <v>45</v>
      </c>
      <c r="AE59" s="1">
        <f>AVERAGE(AE34:AE58)</f>
        <v>145.4926009071161</v>
      </c>
      <c r="AJ59" s="1" t="s">
        <v>45</v>
      </c>
      <c r="AK59" s="1">
        <f>AVERAGE(AK34:AK58)</f>
        <v>101.51006072860291</v>
      </c>
      <c r="AM59" s="1" t="s">
        <v>45</v>
      </c>
      <c r="AN59" s="1">
        <f>AVERAGE(AN34:AN58)</f>
        <v>80.909282071641471</v>
      </c>
      <c r="AP59" s="1" t="s">
        <v>45</v>
      </c>
      <c r="AQ59" s="1">
        <f>AVERAGE(AQ34:AQ58)</f>
        <v>39.111037751252297</v>
      </c>
      <c r="AS59" s="1" t="s">
        <v>45</v>
      </c>
      <c r="AT59" s="1">
        <f>AVERAGE(AT34:AT58)</f>
        <v>36.729118936275199</v>
      </c>
      <c r="AW59" s="2"/>
      <c r="CP59" s="2"/>
      <c r="EI59" s="2"/>
    </row>
    <row r="60" spans="1:181" x14ac:dyDescent="0.25">
      <c r="A60" s="2"/>
      <c r="AW60" s="2"/>
      <c r="CP60" s="2"/>
      <c r="EI60" s="2"/>
    </row>
    <row r="61" spans="1:181" x14ac:dyDescent="0.25">
      <c r="A61" s="2" t="s">
        <v>29</v>
      </c>
      <c r="B61" s="1" t="s">
        <v>4</v>
      </c>
      <c r="S61" s="1" t="s">
        <v>29</v>
      </c>
      <c r="T61" s="1" t="s">
        <v>4</v>
      </c>
      <c r="AH61" s="1" t="s">
        <v>29</v>
      </c>
      <c r="AI61" s="1" t="s">
        <v>4</v>
      </c>
      <c r="AW61" s="2" t="s">
        <v>29</v>
      </c>
      <c r="AX61" s="1" t="s">
        <v>0</v>
      </c>
      <c r="BL61" s="1" t="s">
        <v>29</v>
      </c>
      <c r="BM61" s="1" t="s">
        <v>0</v>
      </c>
      <c r="CA61" s="1" t="s">
        <v>29</v>
      </c>
      <c r="CB61" s="1" t="s">
        <v>0</v>
      </c>
      <c r="CP61" s="2" t="s">
        <v>29</v>
      </c>
      <c r="CQ61" s="1" t="s">
        <v>1</v>
      </c>
      <c r="DE61" s="1" t="s">
        <v>29</v>
      </c>
      <c r="DF61" s="1" t="s">
        <v>1</v>
      </c>
      <c r="DT61" s="1" t="s">
        <v>29</v>
      </c>
      <c r="DU61" s="1" t="s">
        <v>1</v>
      </c>
      <c r="EI61" s="2" t="s">
        <v>29</v>
      </c>
      <c r="EJ61" s="1" t="s">
        <v>2</v>
      </c>
      <c r="EX61" s="1" t="s">
        <v>29</v>
      </c>
      <c r="EY61" s="1" t="s">
        <v>2</v>
      </c>
      <c r="FM61" s="1" t="s">
        <v>29</v>
      </c>
      <c r="FN61" s="1" t="s">
        <v>2</v>
      </c>
    </row>
    <row r="62" spans="1:181" x14ac:dyDescent="0.25">
      <c r="A62" s="2" t="s">
        <v>47</v>
      </c>
      <c r="B62" s="1" t="s">
        <v>40</v>
      </c>
      <c r="D62" s="1" t="s">
        <v>53</v>
      </c>
      <c r="E62" s="1">
        <f>AVERAGE(D90, G90, J90, M90, P90)</f>
        <v>126.83999999999999</v>
      </c>
      <c r="S62" s="1" t="s">
        <v>47</v>
      </c>
      <c r="T62" s="1" t="s">
        <v>48</v>
      </c>
      <c r="V62" s="1" t="s">
        <v>54</v>
      </c>
      <c r="W62" s="1">
        <f>AVERAGE(V95, Y95, AB95, AE95)</f>
        <v>179.54653481875957</v>
      </c>
      <c r="AH62" s="1" t="s">
        <v>47</v>
      </c>
      <c r="AI62" s="1" t="s">
        <v>50</v>
      </c>
      <c r="AK62" s="1" t="s">
        <v>51</v>
      </c>
      <c r="AL62" s="1">
        <f>AVERAGE(AK95, AN95, AQ95, AT95)</f>
        <v>75.973593330038412</v>
      </c>
      <c r="AW62" s="2" t="s">
        <v>47</v>
      </c>
      <c r="AX62" s="1" t="s">
        <v>40</v>
      </c>
      <c r="AZ62" s="1" t="s">
        <v>53</v>
      </c>
      <c r="BA62" s="1">
        <f>AVERAGE(AZ95, BC95, BF95, BI95)</f>
        <v>723.10054850926497</v>
      </c>
      <c r="BL62" s="1" t="s">
        <v>47</v>
      </c>
      <c r="BM62" s="1" t="s">
        <v>48</v>
      </c>
      <c r="BO62" s="1" t="s">
        <v>54</v>
      </c>
      <c r="BP62" s="1">
        <f>AVERAGE(BO95, BR95, BU95, BX95)</f>
        <v>710.57562904540077</v>
      </c>
      <c r="CA62" s="1" t="s">
        <v>47</v>
      </c>
      <c r="CB62" s="1" t="s">
        <v>50</v>
      </c>
      <c r="CD62" s="1" t="s">
        <v>51</v>
      </c>
      <c r="CE62" s="1">
        <f>AVERAGE(CD95, CG95, CJ95, CM95)</f>
        <v>951.80627750001918</v>
      </c>
      <c r="CP62" s="2" t="s">
        <v>47</v>
      </c>
      <c r="CQ62" s="1" t="s">
        <v>40</v>
      </c>
      <c r="CS62" s="1" t="s">
        <v>46</v>
      </c>
      <c r="CT62" s="1">
        <f>AVERAGE(CS95, CV95, CY95, DB95)</f>
        <v>14829.241746180127</v>
      </c>
      <c r="DE62" s="1" t="s">
        <v>38</v>
      </c>
      <c r="DF62" s="1" t="s">
        <v>48</v>
      </c>
      <c r="DH62" s="1" t="s">
        <v>49</v>
      </c>
      <c r="DI62" s="1">
        <f>AVERAGE(DH95, DK95, DN95, DQ95)</f>
        <v>14530.3640564413</v>
      </c>
      <c r="DT62" s="1" t="s">
        <v>47</v>
      </c>
      <c r="DU62" s="1" t="s">
        <v>50</v>
      </c>
      <c r="DW62" s="1" t="s">
        <v>51</v>
      </c>
      <c r="DX62" s="1">
        <f>AVERAGE(DW95, DZ95, EC95, EF95)</f>
        <v>14804.030200405954</v>
      </c>
      <c r="EI62" s="2" t="s">
        <v>47</v>
      </c>
      <c r="EJ62" s="1" t="s">
        <v>40</v>
      </c>
      <c r="EL62" s="1" t="s">
        <v>53</v>
      </c>
      <c r="EM62" s="1">
        <f>AVERAGE(EL95, EO95, ER95, EU95)</f>
        <v>1759.7898767886968</v>
      </c>
      <c r="EX62" s="1" t="s">
        <v>47</v>
      </c>
      <c r="EY62" s="1" t="s">
        <v>48</v>
      </c>
      <c r="FA62" s="1" t="s">
        <v>49</v>
      </c>
      <c r="FB62" s="1">
        <f>AVERAGE(FA95, FD95, FG95, FJ95)</f>
        <v>1475.6848083003299</v>
      </c>
      <c r="FM62" s="1" t="s">
        <v>47</v>
      </c>
      <c r="FN62" s="1" t="s">
        <v>50</v>
      </c>
      <c r="FP62" s="1" t="s">
        <v>51</v>
      </c>
      <c r="FQ62" s="1">
        <f>AVERAGE(FP95, FS95, FV95, FY95)</f>
        <v>1668.3476359911879</v>
      </c>
    </row>
    <row r="63" spans="1:181" x14ac:dyDescent="0.25">
      <c r="A63" s="2" t="s">
        <v>31</v>
      </c>
      <c r="B63" s="3" t="s">
        <v>52</v>
      </c>
      <c r="S63" s="1" t="s">
        <v>31</v>
      </c>
      <c r="T63" s="3" t="s">
        <v>52</v>
      </c>
      <c r="AH63" s="1" t="s">
        <v>31</v>
      </c>
      <c r="AI63" s="3" t="s">
        <v>52</v>
      </c>
      <c r="AJ63" s="1" t="s">
        <v>36</v>
      </c>
      <c r="AW63" s="2" t="s">
        <v>31</v>
      </c>
      <c r="AX63" s="3" t="s">
        <v>52</v>
      </c>
      <c r="BL63" s="1" t="s">
        <v>31</v>
      </c>
      <c r="BM63" s="3" t="s">
        <v>52</v>
      </c>
      <c r="CA63" s="1" t="s">
        <v>31</v>
      </c>
      <c r="CB63" s="3" t="s">
        <v>52</v>
      </c>
      <c r="CP63" s="2" t="s">
        <v>31</v>
      </c>
      <c r="CQ63" s="3" t="s">
        <v>52</v>
      </c>
      <c r="DE63" s="1" t="s">
        <v>31</v>
      </c>
      <c r="DF63" s="3" t="s">
        <v>52</v>
      </c>
      <c r="DT63" s="1" t="s">
        <v>31</v>
      </c>
      <c r="DU63" s="3" t="s">
        <v>52</v>
      </c>
      <c r="EI63" s="2" t="s">
        <v>31</v>
      </c>
      <c r="EJ63" s="3" t="s">
        <v>52</v>
      </c>
      <c r="EX63" s="1" t="s">
        <v>31</v>
      </c>
      <c r="EY63" s="3" t="s">
        <v>52</v>
      </c>
      <c r="FM63" s="1" t="s">
        <v>31</v>
      </c>
      <c r="FN63" s="3" t="s">
        <v>52</v>
      </c>
    </row>
    <row r="64" spans="1:181" x14ac:dyDescent="0.25">
      <c r="A64" s="2" t="s">
        <v>41</v>
      </c>
      <c r="B64" s="1">
        <v>1</v>
      </c>
      <c r="E64" s="1">
        <v>2</v>
      </c>
      <c r="H64" s="1">
        <v>3</v>
      </c>
      <c r="K64" s="1">
        <v>4</v>
      </c>
      <c r="N64" s="1">
        <v>5</v>
      </c>
      <c r="S64" s="1" t="s">
        <v>41</v>
      </c>
      <c r="T64" s="1">
        <v>1</v>
      </c>
      <c r="W64" s="1">
        <v>2</v>
      </c>
      <c r="Z64" s="1">
        <v>3</v>
      </c>
      <c r="AC64" s="1">
        <v>4</v>
      </c>
      <c r="AH64" s="1" t="s">
        <v>41</v>
      </c>
      <c r="AI64" s="1">
        <v>1</v>
      </c>
      <c r="AL64" s="1">
        <v>2</v>
      </c>
      <c r="AO64" s="1">
        <v>3</v>
      </c>
      <c r="AR64" s="1">
        <v>4</v>
      </c>
      <c r="AW64" s="2" t="s">
        <v>41</v>
      </c>
      <c r="AX64" s="1">
        <v>1</v>
      </c>
      <c r="BA64" s="1">
        <v>2</v>
      </c>
      <c r="BD64" s="1">
        <v>3</v>
      </c>
      <c r="BG64" s="1">
        <v>4</v>
      </c>
      <c r="BL64" s="1" t="s">
        <v>41</v>
      </c>
      <c r="BM64" s="1">
        <v>1</v>
      </c>
      <c r="BP64" s="1">
        <v>2</v>
      </c>
      <c r="BS64" s="1">
        <v>3</v>
      </c>
      <c r="BV64" s="1">
        <v>4</v>
      </c>
      <c r="CA64" s="1" t="s">
        <v>41</v>
      </c>
      <c r="CB64" s="1">
        <v>1</v>
      </c>
      <c r="CE64" s="1">
        <v>2</v>
      </c>
      <c r="CH64" s="1">
        <v>3</v>
      </c>
      <c r="CK64" s="1">
        <v>4</v>
      </c>
      <c r="CP64" s="2" t="s">
        <v>41</v>
      </c>
      <c r="CQ64" s="1">
        <v>1</v>
      </c>
      <c r="CT64" s="1">
        <v>2</v>
      </c>
      <c r="CW64" s="1">
        <v>3</v>
      </c>
      <c r="CZ64" s="1">
        <v>4</v>
      </c>
      <c r="DE64" s="1" t="s">
        <v>41</v>
      </c>
      <c r="DF64" s="1">
        <v>1</v>
      </c>
      <c r="DI64" s="1">
        <v>2</v>
      </c>
      <c r="DL64" s="1">
        <v>3</v>
      </c>
      <c r="DO64" s="1">
        <v>4</v>
      </c>
      <c r="DT64" s="1" t="s">
        <v>41</v>
      </c>
      <c r="DU64" s="1">
        <v>1</v>
      </c>
      <c r="DX64" s="1">
        <v>2</v>
      </c>
      <c r="EA64" s="1">
        <v>3</v>
      </c>
      <c r="ED64" s="1">
        <v>4</v>
      </c>
      <c r="EI64" s="2" t="s">
        <v>41</v>
      </c>
      <c r="EJ64" s="1">
        <v>1</v>
      </c>
      <c r="EM64" s="1">
        <v>2</v>
      </c>
      <c r="EP64" s="1">
        <v>3</v>
      </c>
      <c r="ES64" s="1">
        <v>4</v>
      </c>
      <c r="EX64" s="1" t="s">
        <v>41</v>
      </c>
      <c r="EY64" s="1">
        <v>1</v>
      </c>
      <c r="FB64" s="1">
        <v>2</v>
      </c>
      <c r="FE64" s="1">
        <v>3</v>
      </c>
      <c r="FH64" s="1">
        <v>4</v>
      </c>
      <c r="FM64" s="1" t="s">
        <v>41</v>
      </c>
      <c r="FN64" s="1">
        <v>1</v>
      </c>
      <c r="FQ64" s="1">
        <v>2</v>
      </c>
      <c r="FT64" s="1">
        <v>3</v>
      </c>
      <c r="FW64" s="1">
        <v>4</v>
      </c>
    </row>
    <row r="65" spans="1:181" x14ac:dyDescent="0.25">
      <c r="A65" s="2"/>
      <c r="B65" s="1" t="s">
        <v>43</v>
      </c>
      <c r="D65" s="1" t="s">
        <v>44</v>
      </c>
      <c r="E65" s="1" t="s">
        <v>43</v>
      </c>
      <c r="G65" s="1" t="s">
        <v>44</v>
      </c>
      <c r="H65" s="1" t="s">
        <v>43</v>
      </c>
      <c r="J65" s="1" t="s">
        <v>44</v>
      </c>
      <c r="K65" s="1" t="s">
        <v>43</v>
      </c>
      <c r="M65" s="1" t="s">
        <v>44</v>
      </c>
      <c r="N65" s="1" t="s">
        <v>43</v>
      </c>
      <c r="P65" s="1" t="s">
        <v>44</v>
      </c>
      <c r="T65" s="1" t="s">
        <v>43</v>
      </c>
      <c r="V65" s="1" t="s">
        <v>44</v>
      </c>
      <c r="W65" s="1" t="s">
        <v>43</v>
      </c>
      <c r="Y65" s="1" t="s">
        <v>44</v>
      </c>
      <c r="Z65" s="1" t="s">
        <v>43</v>
      </c>
      <c r="AB65" s="1" t="s">
        <v>44</v>
      </c>
      <c r="AC65" s="1" t="s">
        <v>43</v>
      </c>
      <c r="AE65" s="1" t="s">
        <v>44</v>
      </c>
      <c r="AI65" s="1" t="s">
        <v>43</v>
      </c>
      <c r="AK65" s="1" t="s">
        <v>44</v>
      </c>
      <c r="AL65" s="1" t="s">
        <v>43</v>
      </c>
      <c r="AN65" s="1" t="s">
        <v>44</v>
      </c>
      <c r="AO65" s="1" t="s">
        <v>43</v>
      </c>
      <c r="AQ65" s="1" t="s">
        <v>44</v>
      </c>
      <c r="AR65" s="1" t="s">
        <v>43</v>
      </c>
      <c r="AT65" s="1" t="s">
        <v>44</v>
      </c>
      <c r="AW65" s="2"/>
      <c r="AX65" s="1" t="s">
        <v>43</v>
      </c>
      <c r="AZ65" s="1" t="s">
        <v>44</v>
      </c>
      <c r="BA65" s="1" t="s">
        <v>43</v>
      </c>
      <c r="BC65" s="1" t="s">
        <v>44</v>
      </c>
      <c r="BD65" s="1" t="s">
        <v>43</v>
      </c>
      <c r="BF65" s="1" t="s">
        <v>44</v>
      </c>
      <c r="BG65" s="1" t="s">
        <v>43</v>
      </c>
      <c r="BI65" s="1" t="s">
        <v>44</v>
      </c>
      <c r="BM65" s="1" t="s">
        <v>43</v>
      </c>
      <c r="BO65" s="1" t="s">
        <v>44</v>
      </c>
      <c r="BP65" s="1" t="s">
        <v>43</v>
      </c>
      <c r="BR65" s="1" t="s">
        <v>44</v>
      </c>
      <c r="BS65" s="1" t="s">
        <v>43</v>
      </c>
      <c r="BU65" s="1" t="s">
        <v>44</v>
      </c>
      <c r="BV65" s="1" t="s">
        <v>43</v>
      </c>
      <c r="BX65" s="1" t="s">
        <v>44</v>
      </c>
      <c r="CB65" s="1" t="s">
        <v>43</v>
      </c>
      <c r="CD65" s="1" t="s">
        <v>44</v>
      </c>
      <c r="CE65" s="1" t="s">
        <v>43</v>
      </c>
      <c r="CG65" s="1" t="s">
        <v>44</v>
      </c>
      <c r="CH65" s="1" t="s">
        <v>43</v>
      </c>
      <c r="CJ65" s="1" t="s">
        <v>44</v>
      </c>
      <c r="CK65" s="1" t="s">
        <v>43</v>
      </c>
      <c r="CM65" s="1" t="s">
        <v>44</v>
      </c>
      <c r="CP65" s="2"/>
      <c r="CQ65" s="1" t="s">
        <v>43</v>
      </c>
      <c r="CS65" s="1" t="s">
        <v>44</v>
      </c>
      <c r="CT65" s="1" t="s">
        <v>43</v>
      </c>
      <c r="CV65" s="1" t="s">
        <v>44</v>
      </c>
      <c r="CW65" s="1" t="s">
        <v>43</v>
      </c>
      <c r="CY65" s="1" t="s">
        <v>44</v>
      </c>
      <c r="CZ65" s="1" t="s">
        <v>43</v>
      </c>
      <c r="DB65" s="1" t="s">
        <v>44</v>
      </c>
      <c r="DF65" s="1" t="s">
        <v>43</v>
      </c>
      <c r="DH65" s="1" t="s">
        <v>44</v>
      </c>
      <c r="DI65" s="1" t="s">
        <v>43</v>
      </c>
      <c r="DK65" s="1" t="s">
        <v>44</v>
      </c>
      <c r="DL65" s="1" t="s">
        <v>43</v>
      </c>
      <c r="DN65" s="1" t="s">
        <v>44</v>
      </c>
      <c r="DO65" s="1" t="s">
        <v>43</v>
      </c>
      <c r="DQ65" s="1" t="s">
        <v>44</v>
      </c>
      <c r="DU65" s="1" t="s">
        <v>43</v>
      </c>
      <c r="DW65" s="1" t="s">
        <v>44</v>
      </c>
      <c r="DX65" s="1" t="s">
        <v>43</v>
      </c>
      <c r="DZ65" s="1" t="s">
        <v>44</v>
      </c>
      <c r="EA65" s="1" t="s">
        <v>43</v>
      </c>
      <c r="EC65" s="1" t="s">
        <v>44</v>
      </c>
      <c r="ED65" s="1" t="s">
        <v>43</v>
      </c>
      <c r="EF65" s="1" t="s">
        <v>44</v>
      </c>
      <c r="EI65" s="2"/>
      <c r="EJ65" s="1" t="s">
        <v>43</v>
      </c>
      <c r="EL65" s="1" t="s">
        <v>44</v>
      </c>
      <c r="EM65" s="1" t="s">
        <v>43</v>
      </c>
      <c r="EO65" s="1" t="s">
        <v>44</v>
      </c>
      <c r="EP65" s="1" t="s">
        <v>43</v>
      </c>
      <c r="ER65" s="1" t="s">
        <v>44</v>
      </c>
      <c r="ES65" s="1" t="s">
        <v>43</v>
      </c>
      <c r="EU65" s="1" t="s">
        <v>44</v>
      </c>
      <c r="EY65" s="1" t="s">
        <v>43</v>
      </c>
      <c r="FA65" s="1" t="s">
        <v>44</v>
      </c>
      <c r="FB65" s="1" t="s">
        <v>43</v>
      </c>
      <c r="FD65" s="1" t="s">
        <v>44</v>
      </c>
      <c r="FE65" s="1" t="s">
        <v>43</v>
      </c>
      <c r="FG65" s="1" t="s">
        <v>44</v>
      </c>
      <c r="FH65" s="1" t="s">
        <v>43</v>
      </c>
      <c r="FJ65" s="1" t="s">
        <v>44</v>
      </c>
      <c r="FN65" s="1" t="s">
        <v>43</v>
      </c>
      <c r="FP65" s="1" t="s">
        <v>44</v>
      </c>
      <c r="FQ65" s="1" t="s">
        <v>43</v>
      </c>
      <c r="FS65" s="1" t="s">
        <v>44</v>
      </c>
      <c r="FT65" s="1" t="s">
        <v>43</v>
      </c>
      <c r="FV65" s="1" t="s">
        <v>44</v>
      </c>
      <c r="FW65" s="1" t="s">
        <v>43</v>
      </c>
      <c r="FY65" s="1" t="s">
        <v>44</v>
      </c>
    </row>
    <row r="66" spans="1:181" x14ac:dyDescent="0.25">
      <c r="A66" s="2"/>
      <c r="B66" s="1">
        <v>1</v>
      </c>
      <c r="C66" s="1">
        <v>1034</v>
      </c>
      <c r="D66" s="1">
        <f>AVERAGE(C66:C68)</f>
        <v>1052</v>
      </c>
      <c r="E66" s="1">
        <v>1</v>
      </c>
      <c r="F66" s="1">
        <v>1077</v>
      </c>
      <c r="G66" s="1">
        <f>AVERAGE(F66:F68)</f>
        <v>1039.6666666666667</v>
      </c>
      <c r="H66" s="1">
        <v>1</v>
      </c>
      <c r="I66" s="1">
        <v>1020</v>
      </c>
      <c r="J66" s="1">
        <f>AVERAGE(I66:I68)</f>
        <v>1026.3333333333333</v>
      </c>
      <c r="K66" s="1">
        <v>1</v>
      </c>
      <c r="L66" s="1">
        <v>1022</v>
      </c>
      <c r="M66" s="1">
        <f>AVERAGE(L66:L68)</f>
        <v>1049.6666666666667</v>
      </c>
      <c r="N66" s="1">
        <v>1</v>
      </c>
      <c r="O66" s="1">
        <v>1056</v>
      </c>
      <c r="P66" s="1">
        <f>AVERAGE(O66:O68)</f>
        <v>1055.3333333333333</v>
      </c>
      <c r="T66" s="1">
        <v>1</v>
      </c>
      <c r="U66" s="1">
        <v>997.33368421052603</v>
      </c>
      <c r="V66" s="1">
        <f>AVERAGE(U66:U68)</f>
        <v>1032.8171591767953</v>
      </c>
      <c r="W66" s="1">
        <v>1</v>
      </c>
      <c r="X66" s="1">
        <v>997.33368421052603</v>
      </c>
      <c r="Y66" s="1">
        <f>AVERAGE(X66:X68)</f>
        <v>1032.8171591767953</v>
      </c>
      <c r="Z66" s="1">
        <v>1</v>
      </c>
      <c r="AA66" s="1">
        <v>1001.02222222222</v>
      </c>
      <c r="AB66" s="1">
        <f>AVERAGE(AA66:AA68)</f>
        <v>1010.5462686168767</v>
      </c>
      <c r="AC66" s="1">
        <v>1</v>
      </c>
      <c r="AD66" s="1">
        <v>977.818097014925</v>
      </c>
      <c r="AE66" s="1">
        <f>AVERAGE(AD66:AD68)</f>
        <v>1004.1922251516453</v>
      </c>
      <c r="AI66" s="1">
        <v>1</v>
      </c>
      <c r="AJ66" s="1">
        <v>1452.2211764705901</v>
      </c>
      <c r="AK66" s="1">
        <f>AVERAGE(AJ66:AJ68)</f>
        <v>1498.3129269907768</v>
      </c>
      <c r="AL66" s="1">
        <v>1</v>
      </c>
      <c r="AM66" s="1">
        <v>1502.28664072633</v>
      </c>
      <c r="AN66" s="1">
        <f>AVERAGE(AM66:AM68)</f>
        <v>1558.6808191008868</v>
      </c>
      <c r="AO66" s="1">
        <v>1</v>
      </c>
      <c r="AP66" s="1">
        <v>1537.3748701973</v>
      </c>
      <c r="AQ66" s="1">
        <f>AVERAGE(AP66:AP68)</f>
        <v>1634.2651473512699</v>
      </c>
      <c r="AR66" s="1">
        <v>1</v>
      </c>
      <c r="AS66" s="1">
        <v>1555.2761904761901</v>
      </c>
      <c r="AT66" s="1">
        <f>AVERAGE(AS66:AS68)</f>
        <v>1640.1007444685501</v>
      </c>
      <c r="AW66" s="2"/>
      <c r="AX66" s="1">
        <v>1</v>
      </c>
      <c r="AY66" s="1">
        <v>1300.2424651372</v>
      </c>
      <c r="AZ66" s="1">
        <f>AVERAGE(AY66:AY68)</f>
        <v>1325.2139465758767</v>
      </c>
      <c r="BA66" s="1">
        <v>1</v>
      </c>
      <c r="BB66" s="1">
        <v>1176.5172859450699</v>
      </c>
      <c r="BC66" s="1">
        <f>AVERAGE(BB66:BB68)</f>
        <v>1285.6683011550033</v>
      </c>
      <c r="BD66" s="1">
        <v>1</v>
      </c>
      <c r="BE66" s="1">
        <v>1200.53167349512</v>
      </c>
      <c r="BF66" s="1">
        <f>AVERAGE(BE66:BE68)</f>
        <v>1265.6304712796966</v>
      </c>
      <c r="BG66" s="1">
        <v>1</v>
      </c>
      <c r="BH66" s="1">
        <v>1467.21206581353</v>
      </c>
      <c r="BI66" s="1">
        <f>AVERAGE(BH66:BH68)</f>
        <v>1513.6510859809866</v>
      </c>
      <c r="BM66" s="1">
        <v>1</v>
      </c>
      <c r="BN66" s="1">
        <v>1054.4638922888601</v>
      </c>
      <c r="BO66" s="1">
        <f>AVERAGE(BN66:BN68)</f>
        <v>1106.9637124428</v>
      </c>
      <c r="BP66" s="1">
        <v>1</v>
      </c>
      <c r="BQ66" s="1">
        <v>1120.3717277486901</v>
      </c>
      <c r="BR66" s="1">
        <f>AVERAGE(BQ66:BQ68)</f>
        <v>1155.5346180725101</v>
      </c>
      <c r="BS66" s="1">
        <v>1</v>
      </c>
      <c r="BT66" s="1">
        <v>1097.6187413872301</v>
      </c>
      <c r="BU66" s="1">
        <f>AVERAGE(BT66:BT68)</f>
        <v>1153.0816881476367</v>
      </c>
      <c r="BV66" s="1">
        <v>1</v>
      </c>
      <c r="BW66" s="1">
        <v>1114.36508422665</v>
      </c>
      <c r="BX66" s="1">
        <f>AVERAGE(BW66:BW68)</f>
        <v>1169.0275328723035</v>
      </c>
      <c r="CB66" s="1">
        <v>1</v>
      </c>
      <c r="CC66" s="1">
        <v>1176.6107258437401</v>
      </c>
      <c r="CD66" s="1">
        <f>AVERAGE(CC66:CC68)</f>
        <v>1233.7331700731534</v>
      </c>
      <c r="CE66" s="1">
        <v>1</v>
      </c>
      <c r="CF66" s="1">
        <v>1261.07604735883</v>
      </c>
      <c r="CG66" s="1">
        <f>AVERAGE(CF66:CF68)</f>
        <v>1350.9530560615233</v>
      </c>
      <c r="CH66" s="1">
        <v>1</v>
      </c>
      <c r="CI66" s="1">
        <v>1553.95512820513</v>
      </c>
      <c r="CJ66" s="1">
        <f>AVERAGE(CI66:CI68)</f>
        <v>1655.6454424348296</v>
      </c>
      <c r="CK66" s="1">
        <v>1</v>
      </c>
      <c r="CL66" s="1">
        <v>1680.42267002519</v>
      </c>
      <c r="CM66" s="1">
        <f>AVERAGE(CL66:CL68)</f>
        <v>1756.8922413204</v>
      </c>
      <c r="CP66" s="2"/>
      <c r="CQ66" s="1">
        <v>1</v>
      </c>
      <c r="CR66" s="1">
        <v>1383.31754256107</v>
      </c>
      <c r="CS66" s="1">
        <f>AVERAGE(CR66:CR68)</f>
        <v>1507.4123757664431</v>
      </c>
      <c r="CT66" s="1">
        <v>1</v>
      </c>
      <c r="CU66" s="1">
        <v>1381.3820662768001</v>
      </c>
      <c r="CV66" s="1">
        <f>AVERAGE(CU66:CU68)</f>
        <v>1512.1514297399469</v>
      </c>
      <c r="CW66" s="1">
        <v>1</v>
      </c>
      <c r="CX66" s="1">
        <v>1513.2754315659699</v>
      </c>
      <c r="CY66" s="1">
        <f>AVERAGE(CX66:CX68)</f>
        <v>1602.33453889105</v>
      </c>
      <c r="CZ66" s="1">
        <v>1</v>
      </c>
      <c r="DA66" s="1">
        <v>1437.30267558528</v>
      </c>
      <c r="DB66" s="1">
        <f>AVERAGE(DA66:DA68)</f>
        <v>1551.2497646038066</v>
      </c>
      <c r="DF66" s="1">
        <v>1</v>
      </c>
      <c r="DG66" s="1">
        <v>1715.9486581096801</v>
      </c>
      <c r="DH66" s="1">
        <f>AVERAGE(DG66:DG68)</f>
        <v>1816.47795939297</v>
      </c>
      <c r="DI66" s="1">
        <v>1</v>
      </c>
      <c r="DJ66" s="1">
        <v>1771.66941467436</v>
      </c>
      <c r="DK66" s="1">
        <f>AVERAGE(DJ66:DJ68)</f>
        <v>1875.5152759305831</v>
      </c>
      <c r="DL66" s="1">
        <v>1</v>
      </c>
      <c r="DM66" s="1">
        <v>1747.3301752723801</v>
      </c>
      <c r="DN66" s="1">
        <f>AVERAGE(DM66:DM68)</f>
        <v>1813.2983197751801</v>
      </c>
      <c r="DO66" s="1">
        <v>1</v>
      </c>
      <c r="DP66" s="1">
        <v>1810.4728950403701</v>
      </c>
      <c r="DQ66" s="1">
        <f>AVERAGE(DP66:DP68)</f>
        <v>1894.4232827139667</v>
      </c>
      <c r="DU66" s="1">
        <v>1</v>
      </c>
      <c r="DV66" s="1">
        <v>1308.59979889392</v>
      </c>
      <c r="DW66" s="1">
        <f>AVERAGE(DV66:DV68)</f>
        <v>1491.6869573202766</v>
      </c>
      <c r="DX66" s="1">
        <v>1</v>
      </c>
      <c r="DY66" s="1">
        <v>1605.0493877551</v>
      </c>
      <c r="DZ66" s="1">
        <f>AVERAGE(DY66:DY68)</f>
        <v>1636.5220663194132</v>
      </c>
      <c r="EA66" s="1">
        <v>1</v>
      </c>
      <c r="EB66" s="1">
        <v>1643.14198401504</v>
      </c>
      <c r="EC66" s="1">
        <f>AVERAGE(EB66:EB68)</f>
        <v>1583.4950722625199</v>
      </c>
      <c r="ED66" s="1">
        <v>1</v>
      </c>
      <c r="EE66" s="1">
        <v>1377.31156462585</v>
      </c>
      <c r="EF66" s="1">
        <f>AVERAGE(EE66:EE68)</f>
        <v>1579.9105295647432</v>
      </c>
      <c r="EI66" s="2"/>
      <c r="EJ66" s="1">
        <v>1</v>
      </c>
      <c r="EK66" s="1">
        <v>1137.80651340996</v>
      </c>
      <c r="EL66" s="1">
        <f>AVERAGE(EK66:EK68)</f>
        <v>1172.9046978685365</v>
      </c>
      <c r="EM66" s="1">
        <v>1</v>
      </c>
      <c r="EN66" s="1">
        <v>1086.9104130308301</v>
      </c>
      <c r="EO66" s="1">
        <f>AVERAGE(EN66:EN68)</f>
        <v>1133.2923016055136</v>
      </c>
      <c r="EP66" s="1">
        <v>1</v>
      </c>
      <c r="EQ66" s="1">
        <v>1114.2755856966701</v>
      </c>
      <c r="ER66" s="1">
        <f>AVERAGE(EQ66:EQ68)</f>
        <v>1154.7156615929869</v>
      </c>
      <c r="ES66" s="1">
        <v>1</v>
      </c>
      <c r="ET66" s="1">
        <v>1278.9563182527299</v>
      </c>
      <c r="EU66" s="1">
        <f>AVERAGE(ET66:ET68)</f>
        <v>1336.7278317781768</v>
      </c>
      <c r="EY66" s="1">
        <v>1</v>
      </c>
      <c r="EZ66" s="1">
        <v>1515.8653905526401</v>
      </c>
      <c r="FA66" s="1">
        <f>AVERAGE(EZ66:EZ68)</f>
        <v>1571.2329127932433</v>
      </c>
      <c r="FB66" s="1">
        <v>1</v>
      </c>
      <c r="FC66" s="1">
        <v>1699.9090909090901</v>
      </c>
      <c r="FD66" s="1">
        <f>AVERAGE(FC66:FC68)</f>
        <v>1788.3208692944299</v>
      </c>
      <c r="FE66" s="1">
        <v>1</v>
      </c>
      <c r="FF66" s="1">
        <v>1679.9866740699599</v>
      </c>
      <c r="FG66" s="1">
        <f>AVERAGE(FF66:FF68)</f>
        <v>1778.5792943333465</v>
      </c>
      <c r="FH66" s="1">
        <v>1</v>
      </c>
      <c r="FI66" s="1">
        <v>1664.3547826086999</v>
      </c>
      <c r="FJ66" s="1">
        <f>AVERAGE(FI66:FI68)</f>
        <v>1764.4876903776601</v>
      </c>
      <c r="FN66" s="1">
        <v>1</v>
      </c>
      <c r="FO66" s="1">
        <v>1346.71919770774</v>
      </c>
      <c r="FP66" s="1">
        <f>AVERAGE(FO66:FO68)</f>
        <v>1355.8058692535133</v>
      </c>
      <c r="FQ66" s="1">
        <v>1</v>
      </c>
      <c r="FR66" s="1">
        <v>1356.21987480438</v>
      </c>
      <c r="FS66" s="1">
        <f>AVERAGE(FR66:FR68)</f>
        <v>1411.8599161862132</v>
      </c>
      <c r="FT66" s="1">
        <v>1</v>
      </c>
      <c r="FU66" s="1">
        <v>1458.0010460251001</v>
      </c>
      <c r="FV66" s="1">
        <f>AVERAGE(FU66:FU68)</f>
        <v>1527.2962386088536</v>
      </c>
      <c r="FW66" s="1">
        <v>1</v>
      </c>
      <c r="FX66" s="1">
        <v>1484.02507772021</v>
      </c>
      <c r="FY66" s="1">
        <f>AVERAGE(FX66:FX68)</f>
        <v>1543.4474319866667</v>
      </c>
    </row>
    <row r="67" spans="1:181" x14ac:dyDescent="0.25">
      <c r="A67" s="2"/>
      <c r="B67" s="1">
        <v>2</v>
      </c>
      <c r="C67" s="1">
        <v>1077</v>
      </c>
      <c r="E67" s="1">
        <v>2</v>
      </c>
      <c r="F67" s="1">
        <v>1033</v>
      </c>
      <c r="H67" s="1">
        <v>2</v>
      </c>
      <c r="I67" s="1">
        <v>1051</v>
      </c>
      <c r="K67" s="1">
        <v>2</v>
      </c>
      <c r="L67" s="1">
        <v>1090</v>
      </c>
      <c r="N67" s="1">
        <v>2</v>
      </c>
      <c r="O67" s="1">
        <v>1071</v>
      </c>
      <c r="T67" s="1">
        <v>2</v>
      </c>
      <c r="U67" s="1">
        <v>1065.7848101265799</v>
      </c>
      <c r="W67" s="1">
        <v>2</v>
      </c>
      <c r="X67" s="1">
        <v>1065.7848101265799</v>
      </c>
      <c r="Z67" s="1">
        <v>2</v>
      </c>
      <c r="AA67" s="1">
        <v>1006.7383863080699</v>
      </c>
      <c r="AC67" s="1">
        <v>2</v>
      </c>
      <c r="AD67" s="1">
        <v>994.13439849624103</v>
      </c>
      <c r="AI67" s="1">
        <v>2</v>
      </c>
      <c r="AJ67" s="1">
        <v>1568.4932944606401</v>
      </c>
      <c r="AL67" s="1">
        <v>2</v>
      </c>
      <c r="AM67" s="1">
        <v>1563.58808290155</v>
      </c>
      <c r="AO67" s="1">
        <v>2</v>
      </c>
      <c r="AP67" s="1">
        <v>1693.13011542497</v>
      </c>
      <c r="AR67" s="1">
        <v>2</v>
      </c>
      <c r="AS67" s="1">
        <v>1684.78942807626</v>
      </c>
      <c r="AW67" s="2"/>
      <c r="AX67" s="1">
        <v>2</v>
      </c>
      <c r="AY67" s="1">
        <v>1368.65231045312</v>
      </c>
      <c r="BA67" s="1">
        <v>2</v>
      </c>
      <c r="BB67" s="1">
        <v>1364.0282192669499</v>
      </c>
      <c r="BD67" s="1">
        <v>2</v>
      </c>
      <c r="BE67" s="1">
        <v>1303.28214059531</v>
      </c>
      <c r="BG67" s="1">
        <v>2</v>
      </c>
      <c r="BH67" s="1">
        <v>1591.4104882459301</v>
      </c>
      <c r="BM67" s="1">
        <v>2</v>
      </c>
      <c r="BN67" s="1">
        <v>1134.3346638010401</v>
      </c>
      <c r="BP67" s="1">
        <v>2</v>
      </c>
      <c r="BQ67" s="1">
        <v>1167.97729618163</v>
      </c>
      <c r="BS67" s="1">
        <v>2</v>
      </c>
      <c r="BT67" s="1">
        <v>1194.05154164749</v>
      </c>
      <c r="BV67" s="1">
        <v>2</v>
      </c>
      <c r="BW67" s="1">
        <v>1184.29552421827</v>
      </c>
      <c r="CB67" s="1">
        <v>2</v>
      </c>
      <c r="CC67" s="1">
        <v>1263.7606088560899</v>
      </c>
      <c r="CE67" s="1">
        <v>2</v>
      </c>
      <c r="CF67" s="1">
        <v>1428.8537037036999</v>
      </c>
      <c r="CH67" s="1">
        <v>2</v>
      </c>
      <c r="CI67" s="1">
        <v>1680.7306122448999</v>
      </c>
      <c r="CK67" s="1">
        <v>2</v>
      </c>
      <c r="CL67" s="1">
        <v>1803.44865403789</v>
      </c>
      <c r="CP67" s="2"/>
      <c r="CQ67" s="1">
        <v>2</v>
      </c>
      <c r="CR67" s="1">
        <v>1645.13889915035</v>
      </c>
      <c r="CT67" s="1">
        <v>2</v>
      </c>
      <c r="CU67" s="1">
        <v>1650.84503901895</v>
      </c>
      <c r="CW67" s="1">
        <v>2</v>
      </c>
      <c r="CX67" s="1">
        <v>1770.63124711672</v>
      </c>
      <c r="CZ67" s="1">
        <v>2</v>
      </c>
      <c r="DA67" s="1">
        <v>1677.48123980424</v>
      </c>
      <c r="DF67" s="1">
        <v>2</v>
      </c>
      <c r="DG67" s="1">
        <v>1877.92752776154</v>
      </c>
      <c r="DI67" s="1">
        <v>2</v>
      </c>
      <c r="DJ67" s="1">
        <v>1961.9979278905901</v>
      </c>
      <c r="DL67" s="1">
        <v>2</v>
      </c>
      <c r="DM67" s="1">
        <v>1945.7925961082101</v>
      </c>
      <c r="DO67" s="1">
        <v>2</v>
      </c>
      <c r="DP67" s="1">
        <v>1947.84421534937</v>
      </c>
      <c r="DU67" s="1">
        <v>2</v>
      </c>
      <c r="DV67" s="1">
        <v>1588.5285857572701</v>
      </c>
      <c r="DX67" s="1">
        <v>2</v>
      </c>
      <c r="DY67" s="1">
        <v>1742.3219373219399</v>
      </c>
      <c r="EA67" s="1">
        <v>2</v>
      </c>
      <c r="EB67" s="1">
        <v>1660.00046992481</v>
      </c>
      <c r="ED67" s="1">
        <v>2</v>
      </c>
      <c r="EE67" s="1">
        <v>1807.4952120383</v>
      </c>
      <c r="EI67" s="2"/>
      <c r="EJ67" s="1">
        <v>2</v>
      </c>
      <c r="EK67" s="1">
        <v>1176.0172084129999</v>
      </c>
      <c r="EM67" s="1">
        <v>2</v>
      </c>
      <c r="EN67" s="1">
        <v>1146.5223707146999</v>
      </c>
      <c r="EP67" s="1">
        <v>2</v>
      </c>
      <c r="EQ67" s="1">
        <v>1181.78094059406</v>
      </c>
      <c r="ES67" s="1">
        <v>2</v>
      </c>
      <c r="ET67" s="1">
        <v>1346.5095071788901</v>
      </c>
      <c r="EY67" s="1">
        <v>2</v>
      </c>
      <c r="EZ67" s="1">
        <v>1619.53988296889</v>
      </c>
      <c r="FB67" s="1">
        <v>2</v>
      </c>
      <c r="FC67" s="1">
        <v>1845.48857958601</v>
      </c>
      <c r="FE67" s="1">
        <v>2</v>
      </c>
      <c r="FF67" s="1">
        <v>1849.7572762218599</v>
      </c>
      <c r="FH67" s="1">
        <v>2</v>
      </c>
      <c r="FI67" s="1">
        <v>1842.46211683054</v>
      </c>
      <c r="FN67" s="1">
        <v>2</v>
      </c>
      <c r="FO67" s="1">
        <v>1369.6396052212699</v>
      </c>
      <c r="FQ67" s="1">
        <v>2</v>
      </c>
      <c r="FR67" s="1">
        <v>1450.9129070223601</v>
      </c>
      <c r="FT67" s="1">
        <v>2</v>
      </c>
      <c r="FU67" s="1">
        <v>1572.21786833856</v>
      </c>
      <c r="FW67" s="1">
        <v>2</v>
      </c>
      <c r="FX67" s="1">
        <v>1621.0677860696501</v>
      </c>
    </row>
    <row r="68" spans="1:181" x14ac:dyDescent="0.25">
      <c r="A68" s="2"/>
      <c r="B68" s="1">
        <v>3</v>
      </c>
      <c r="C68" s="1">
        <v>1045</v>
      </c>
      <c r="E68" s="1">
        <v>3</v>
      </c>
      <c r="F68" s="1">
        <v>1009</v>
      </c>
      <c r="H68" s="1">
        <v>3</v>
      </c>
      <c r="I68" s="1">
        <v>1008</v>
      </c>
      <c r="K68" s="1">
        <v>3</v>
      </c>
      <c r="L68" s="1">
        <v>1037</v>
      </c>
      <c r="N68" s="1">
        <v>3</v>
      </c>
      <c r="O68" s="1">
        <v>1039</v>
      </c>
      <c r="T68" s="1">
        <v>3</v>
      </c>
      <c r="U68" s="1">
        <v>1035.3329831932799</v>
      </c>
      <c r="W68" s="1">
        <v>3</v>
      </c>
      <c r="X68" s="1">
        <v>1035.3329831932799</v>
      </c>
      <c r="Z68" s="1">
        <v>3</v>
      </c>
      <c r="AA68" s="1">
        <v>1023.87819732034</v>
      </c>
      <c r="AC68" s="1">
        <v>3</v>
      </c>
      <c r="AD68" s="1">
        <v>1040.6241799437701</v>
      </c>
      <c r="AI68" s="1">
        <v>3</v>
      </c>
      <c r="AJ68" s="1">
        <v>1474.2243100410999</v>
      </c>
      <c r="AL68" s="1">
        <v>3</v>
      </c>
      <c r="AM68" s="1">
        <v>1610.16773367478</v>
      </c>
      <c r="AO68" s="1">
        <v>3</v>
      </c>
      <c r="AP68" s="1">
        <v>1672.29045643154</v>
      </c>
      <c r="AR68" s="1">
        <v>3</v>
      </c>
      <c r="AS68" s="1">
        <v>1680.2366148532001</v>
      </c>
      <c r="AW68" s="2"/>
      <c r="AX68" s="1">
        <v>3</v>
      </c>
      <c r="AY68" s="1">
        <v>1306.74706413731</v>
      </c>
      <c r="BA68" s="1">
        <v>3</v>
      </c>
      <c r="BB68" s="1">
        <v>1316.45939825299</v>
      </c>
      <c r="BD68" s="1">
        <v>3</v>
      </c>
      <c r="BE68" s="1">
        <v>1293.0775997486601</v>
      </c>
      <c r="BG68" s="1">
        <v>3</v>
      </c>
      <c r="BH68" s="1">
        <v>1482.3307038835001</v>
      </c>
      <c r="BM68" s="1">
        <v>3</v>
      </c>
      <c r="BN68" s="1">
        <v>1132.0925812385001</v>
      </c>
      <c r="BP68" s="1">
        <v>3</v>
      </c>
      <c r="BQ68" s="1">
        <v>1178.2548302872101</v>
      </c>
      <c r="BS68" s="1">
        <v>3</v>
      </c>
      <c r="BT68" s="1">
        <v>1167.5747814081899</v>
      </c>
      <c r="BV68" s="1">
        <v>3</v>
      </c>
      <c r="BW68" s="1">
        <v>1208.42199017199</v>
      </c>
      <c r="CB68" s="1">
        <v>3</v>
      </c>
      <c r="CC68" s="1">
        <v>1260.8281755196299</v>
      </c>
      <c r="CE68" s="1">
        <v>3</v>
      </c>
      <c r="CF68" s="1">
        <v>1362.9294171220399</v>
      </c>
      <c r="CH68" s="1">
        <v>3</v>
      </c>
      <c r="CI68" s="1">
        <v>1732.2505868544599</v>
      </c>
      <c r="CK68" s="1">
        <v>3</v>
      </c>
      <c r="CL68" s="1">
        <v>1786.80539989812</v>
      </c>
      <c r="CP68" s="2"/>
      <c r="CQ68" s="1">
        <v>3</v>
      </c>
      <c r="CR68" s="1">
        <v>1493.7806855879101</v>
      </c>
      <c r="CT68" s="1">
        <v>3</v>
      </c>
      <c r="CU68" s="1">
        <v>1504.22718392409</v>
      </c>
      <c r="CW68" s="1">
        <v>3</v>
      </c>
      <c r="CX68" s="1">
        <v>1523.09693799046</v>
      </c>
      <c r="CZ68" s="1">
        <v>3</v>
      </c>
      <c r="DA68" s="1">
        <v>1538.9653784218999</v>
      </c>
      <c r="DF68" s="1">
        <v>3</v>
      </c>
      <c r="DG68" s="1">
        <v>1855.5576923076901</v>
      </c>
      <c r="DI68" s="1">
        <v>3</v>
      </c>
      <c r="DJ68" s="1">
        <v>1892.8784852268</v>
      </c>
      <c r="DL68" s="1">
        <v>3</v>
      </c>
      <c r="DM68" s="1">
        <v>1746.77218794495</v>
      </c>
      <c r="DO68" s="1">
        <v>3</v>
      </c>
      <c r="DP68" s="1">
        <v>1924.9527377521599</v>
      </c>
      <c r="DU68" s="1">
        <v>3</v>
      </c>
      <c r="DV68" s="1">
        <v>1577.93248730964</v>
      </c>
      <c r="DX68" s="1">
        <v>3</v>
      </c>
      <c r="DY68" s="1">
        <v>1562.1948738812</v>
      </c>
      <c r="EA68" s="1">
        <v>3</v>
      </c>
      <c r="EB68" s="1">
        <v>1447.34276284771</v>
      </c>
      <c r="ED68" s="1">
        <v>3</v>
      </c>
      <c r="EE68" s="1">
        <v>1554.9248120300799</v>
      </c>
      <c r="EI68" s="2"/>
      <c r="EJ68" s="1">
        <v>3</v>
      </c>
      <c r="EK68" s="1">
        <v>1204.8903717826499</v>
      </c>
      <c r="EM68" s="1">
        <v>3</v>
      </c>
      <c r="EN68" s="1">
        <v>1166.4441210710099</v>
      </c>
      <c r="EP68" s="1">
        <v>3</v>
      </c>
      <c r="EQ68" s="1">
        <v>1168.0904584882301</v>
      </c>
      <c r="ES68" s="1">
        <v>3</v>
      </c>
      <c r="ET68" s="1">
        <v>1384.7176699029101</v>
      </c>
      <c r="EY68" s="1">
        <v>3</v>
      </c>
      <c r="EZ68" s="1">
        <v>1578.2934648582</v>
      </c>
      <c r="FB68" s="1">
        <v>3</v>
      </c>
      <c r="FC68" s="1">
        <v>1819.5649373881899</v>
      </c>
      <c r="FE68" s="1">
        <v>3</v>
      </c>
      <c r="FF68" s="1">
        <v>1805.99393270822</v>
      </c>
      <c r="FH68" s="1">
        <v>3</v>
      </c>
      <c r="FI68" s="1">
        <v>1786.6461716937399</v>
      </c>
      <c r="FN68" s="1">
        <v>3</v>
      </c>
      <c r="FO68" s="1">
        <v>1351.0588048315301</v>
      </c>
      <c r="FQ68" s="1">
        <v>3</v>
      </c>
      <c r="FR68" s="1">
        <v>1428.4469667318999</v>
      </c>
      <c r="FT68" s="1">
        <v>3</v>
      </c>
      <c r="FU68" s="1">
        <v>1551.6698014629001</v>
      </c>
      <c r="FW68" s="1">
        <v>3</v>
      </c>
      <c r="FX68" s="1">
        <v>1525.2494321701399</v>
      </c>
    </row>
    <row r="69" spans="1:181" x14ac:dyDescent="0.25">
      <c r="A69" s="2"/>
      <c r="B69" s="1" t="s">
        <v>34</v>
      </c>
      <c r="D69" s="1" t="s">
        <v>42</v>
      </c>
      <c r="E69" s="1" t="s">
        <v>34</v>
      </c>
      <c r="G69" s="1" t="s">
        <v>42</v>
      </c>
      <c r="H69" s="1" t="s">
        <v>34</v>
      </c>
      <c r="J69" s="1" t="s">
        <v>42</v>
      </c>
      <c r="K69" s="1" t="s">
        <v>34</v>
      </c>
      <c r="M69" s="1" t="s">
        <v>42</v>
      </c>
      <c r="N69" s="1" t="s">
        <v>34</v>
      </c>
      <c r="P69" s="1" t="s">
        <v>42</v>
      </c>
      <c r="T69" s="1" t="s">
        <v>34</v>
      </c>
      <c r="V69" s="1" t="s">
        <v>42</v>
      </c>
      <c r="W69" s="1" t="s">
        <v>34</v>
      </c>
      <c r="Y69" s="1" t="s">
        <v>42</v>
      </c>
      <c r="Z69" s="1" t="s">
        <v>34</v>
      </c>
      <c r="AB69" s="1" t="s">
        <v>42</v>
      </c>
      <c r="AC69" s="1" t="s">
        <v>34</v>
      </c>
      <c r="AE69" s="1" t="s">
        <v>42</v>
      </c>
      <c r="AI69" s="1" t="s">
        <v>34</v>
      </c>
      <c r="AK69" s="1" t="s">
        <v>42</v>
      </c>
      <c r="AL69" s="1" t="s">
        <v>34</v>
      </c>
      <c r="AN69" s="1" t="s">
        <v>42</v>
      </c>
      <c r="AO69" s="1" t="s">
        <v>34</v>
      </c>
      <c r="AQ69" s="1" t="s">
        <v>42</v>
      </c>
      <c r="AR69" s="1" t="s">
        <v>34</v>
      </c>
      <c r="AT69" s="1" t="s">
        <v>42</v>
      </c>
      <c r="AW69" s="2"/>
      <c r="AX69" s="1" t="s">
        <v>34</v>
      </c>
      <c r="AZ69" s="1" t="s">
        <v>42</v>
      </c>
      <c r="BA69" s="1" t="s">
        <v>34</v>
      </c>
      <c r="BC69" s="1" t="s">
        <v>42</v>
      </c>
      <c r="BD69" s="1" t="s">
        <v>34</v>
      </c>
      <c r="BF69" s="1" t="s">
        <v>42</v>
      </c>
      <c r="BG69" s="1" t="s">
        <v>34</v>
      </c>
      <c r="BI69" s="1" t="s">
        <v>42</v>
      </c>
      <c r="BM69" s="1" t="s">
        <v>34</v>
      </c>
      <c r="BO69" s="1" t="s">
        <v>42</v>
      </c>
      <c r="BP69" s="1" t="s">
        <v>34</v>
      </c>
      <c r="BR69" s="1" t="s">
        <v>42</v>
      </c>
      <c r="BS69" s="1" t="s">
        <v>34</v>
      </c>
      <c r="BU69" s="1" t="s">
        <v>42</v>
      </c>
      <c r="BV69" s="1" t="s">
        <v>34</v>
      </c>
      <c r="BX69" s="1" t="s">
        <v>42</v>
      </c>
      <c r="CB69" s="1" t="s">
        <v>34</v>
      </c>
      <c r="CD69" s="1" t="s">
        <v>42</v>
      </c>
      <c r="CE69" s="1" t="s">
        <v>34</v>
      </c>
      <c r="CG69" s="1" t="s">
        <v>42</v>
      </c>
      <c r="CH69" s="1" t="s">
        <v>34</v>
      </c>
      <c r="CJ69" s="1" t="s">
        <v>42</v>
      </c>
      <c r="CK69" s="1" t="s">
        <v>34</v>
      </c>
      <c r="CM69" s="1" t="s">
        <v>42</v>
      </c>
      <c r="CP69" s="2"/>
      <c r="CQ69" s="1" t="s">
        <v>34</v>
      </c>
      <c r="CS69" s="1" t="s">
        <v>42</v>
      </c>
      <c r="CT69" s="1" t="s">
        <v>34</v>
      </c>
      <c r="CV69" s="1" t="s">
        <v>42</v>
      </c>
      <c r="CW69" s="1" t="s">
        <v>34</v>
      </c>
      <c r="CY69" s="1" t="s">
        <v>42</v>
      </c>
      <c r="CZ69" s="1" t="s">
        <v>34</v>
      </c>
      <c r="DB69" s="1" t="s">
        <v>42</v>
      </c>
      <c r="DF69" s="1" t="s">
        <v>34</v>
      </c>
      <c r="DH69" s="1" t="s">
        <v>42</v>
      </c>
      <c r="DI69" s="1" t="s">
        <v>34</v>
      </c>
      <c r="DK69" s="1" t="s">
        <v>42</v>
      </c>
      <c r="DL69" s="1" t="s">
        <v>34</v>
      </c>
      <c r="DN69" s="1" t="s">
        <v>42</v>
      </c>
      <c r="DO69" s="1" t="s">
        <v>34</v>
      </c>
      <c r="DQ69" s="1" t="s">
        <v>42</v>
      </c>
      <c r="DU69" s="1" t="s">
        <v>34</v>
      </c>
      <c r="DW69" s="1" t="s">
        <v>42</v>
      </c>
      <c r="DX69" s="1" t="s">
        <v>34</v>
      </c>
      <c r="DZ69" s="1" t="s">
        <v>42</v>
      </c>
      <c r="EA69" s="1" t="s">
        <v>34</v>
      </c>
      <c r="EC69" s="1" t="s">
        <v>42</v>
      </c>
      <c r="ED69" s="1" t="s">
        <v>34</v>
      </c>
      <c r="EF69" s="1" t="s">
        <v>42</v>
      </c>
      <c r="EI69" s="2"/>
      <c r="EJ69" s="1" t="s">
        <v>34</v>
      </c>
      <c r="EL69" s="1" t="s">
        <v>42</v>
      </c>
      <c r="EM69" s="1" t="s">
        <v>34</v>
      </c>
      <c r="EO69" s="1" t="s">
        <v>42</v>
      </c>
      <c r="EP69" s="1" t="s">
        <v>34</v>
      </c>
      <c r="ER69" s="1" t="s">
        <v>42</v>
      </c>
      <c r="ES69" s="1" t="s">
        <v>34</v>
      </c>
      <c r="EU69" s="1" t="s">
        <v>42</v>
      </c>
      <c r="EY69" s="1" t="s">
        <v>34</v>
      </c>
      <c r="FA69" s="1" t="s">
        <v>42</v>
      </c>
      <c r="FB69" s="1" t="s">
        <v>34</v>
      </c>
      <c r="FD69" s="1" t="s">
        <v>42</v>
      </c>
      <c r="FE69" s="1" t="s">
        <v>34</v>
      </c>
      <c r="FG69" s="1" t="s">
        <v>42</v>
      </c>
      <c r="FH69" s="1" t="s">
        <v>34</v>
      </c>
      <c r="FJ69" s="1" t="s">
        <v>42</v>
      </c>
      <c r="FN69" s="1" t="s">
        <v>34</v>
      </c>
      <c r="FP69" s="1" t="s">
        <v>42</v>
      </c>
      <c r="FQ69" s="1" t="s">
        <v>34</v>
      </c>
      <c r="FS69" s="1" t="s">
        <v>42</v>
      </c>
      <c r="FT69" s="1" t="s">
        <v>34</v>
      </c>
      <c r="FV69" s="1" t="s">
        <v>42</v>
      </c>
      <c r="FW69" s="1" t="s">
        <v>34</v>
      </c>
      <c r="FY69" s="1" t="s">
        <v>42</v>
      </c>
    </row>
    <row r="70" spans="1:181" x14ac:dyDescent="0.25">
      <c r="A70" s="2"/>
      <c r="B70" s="1">
        <v>1</v>
      </c>
      <c r="C70" s="1">
        <v>1230</v>
      </c>
      <c r="D70" s="1">
        <f t="shared" ref="D70:D89" si="5">C70-1052</f>
        <v>178</v>
      </c>
      <c r="E70" s="1">
        <v>1</v>
      </c>
      <c r="F70" s="1">
        <v>1070</v>
      </c>
      <c r="G70" s="1">
        <f t="shared" ref="G70:G89" si="6">F70-1040</f>
        <v>30</v>
      </c>
      <c r="H70" s="1">
        <v>1</v>
      </c>
      <c r="I70" s="1">
        <v>1091</v>
      </c>
      <c r="J70" s="1">
        <f t="shared" ref="J70:J89" si="7">I70-1026</f>
        <v>65</v>
      </c>
      <c r="K70" s="1">
        <v>1</v>
      </c>
      <c r="L70" s="1">
        <v>1128</v>
      </c>
      <c r="M70" s="1">
        <f t="shared" ref="M70:M89" si="8">L70-1050</f>
        <v>78</v>
      </c>
      <c r="N70" s="1">
        <v>1</v>
      </c>
      <c r="O70" s="1">
        <v>1081</v>
      </c>
      <c r="P70" s="1">
        <f t="shared" ref="P70:P89" si="9">O70-1055</f>
        <v>26</v>
      </c>
      <c r="T70" s="1">
        <v>1</v>
      </c>
      <c r="U70" s="1">
        <v>1138.2259713701401</v>
      </c>
      <c r="V70" s="1">
        <f>U70-V66</f>
        <v>105.40881219334483</v>
      </c>
      <c r="W70" s="1">
        <v>1</v>
      </c>
      <c r="X70" s="1">
        <v>1206.7154255319099</v>
      </c>
      <c r="Y70" s="1">
        <f>X70-Y66</f>
        <v>173.89826635511463</v>
      </c>
      <c r="Z70" s="1">
        <v>1</v>
      </c>
      <c r="AA70" s="1">
        <v>1152.27963525836</v>
      </c>
      <c r="AB70" s="1">
        <f>AA70-AB66</f>
        <v>141.73336664148337</v>
      </c>
      <c r="AC70" s="1">
        <v>1</v>
      </c>
      <c r="AD70" s="1">
        <v>1061.54056162246</v>
      </c>
      <c r="AE70" s="1">
        <f>AD70-AE66</f>
        <v>57.348336470814729</v>
      </c>
      <c r="AI70" s="1">
        <v>1</v>
      </c>
      <c r="AJ70" s="1">
        <v>1385.9742424242399</v>
      </c>
      <c r="AK70" s="1">
        <f>AJ70-AK66</f>
        <v>-112.33868456653681</v>
      </c>
      <c r="AL70" s="1">
        <v>1</v>
      </c>
      <c r="AM70" s="1">
        <v>1426.7538983050799</v>
      </c>
      <c r="AN70" s="1">
        <f>AM70-AN66</f>
        <v>-131.92692079580684</v>
      </c>
      <c r="AO70" s="1">
        <v>1</v>
      </c>
      <c r="AP70" s="1">
        <v>1542.5854616895899</v>
      </c>
      <c r="AQ70" s="1">
        <f>AP70-AQ66</f>
        <v>-91.679685661679969</v>
      </c>
      <c r="AR70" s="1">
        <v>1</v>
      </c>
      <c r="AS70" s="1">
        <v>1717.7327752736601</v>
      </c>
      <c r="AT70" s="1">
        <f>AS70-AT66</f>
        <v>77.632030805109935</v>
      </c>
      <c r="AW70" s="2"/>
      <c r="AX70" s="1">
        <v>1</v>
      </c>
      <c r="AY70" s="1">
        <v>2145.5186104218401</v>
      </c>
      <c r="AZ70" s="1">
        <f>AY70-AZ66</f>
        <v>820.30466384596343</v>
      </c>
      <c r="BA70" s="1">
        <v>1</v>
      </c>
      <c r="BB70" s="1">
        <v>1838.3093721565101</v>
      </c>
      <c r="BC70" s="1">
        <f>BB70-BC66</f>
        <v>552.64107100150682</v>
      </c>
      <c r="BD70" s="1">
        <v>1</v>
      </c>
      <c r="BE70" s="1">
        <v>2017.3601190476199</v>
      </c>
      <c r="BF70" s="1">
        <f>BE70-BF66</f>
        <v>751.72964776792332</v>
      </c>
      <c r="BG70" s="1">
        <v>1</v>
      </c>
      <c r="BH70" s="1">
        <v>2304.9742857142901</v>
      </c>
      <c r="BI70" s="1">
        <f>BH70-BI66</f>
        <v>791.32319973330345</v>
      </c>
      <c r="BM70" s="1">
        <v>1</v>
      </c>
      <c r="BN70" s="1">
        <v>1547.8188464662901</v>
      </c>
      <c r="BO70" s="1">
        <f>BN70-BO66</f>
        <v>440.85513402349011</v>
      </c>
      <c r="BP70" s="1">
        <v>1</v>
      </c>
      <c r="BQ70" s="1">
        <v>1768.66564885496</v>
      </c>
      <c r="BR70" s="1">
        <f>BQ70-BR66</f>
        <v>613.1310307824499</v>
      </c>
      <c r="BS70" s="1">
        <v>1</v>
      </c>
      <c r="BT70" s="1">
        <v>1775.21085271318</v>
      </c>
      <c r="BU70" s="1">
        <f>BT70-BU66</f>
        <v>622.12916456554331</v>
      </c>
      <c r="BV70" s="1">
        <v>1</v>
      </c>
      <c r="BW70" s="1">
        <v>1860.5566820276499</v>
      </c>
      <c r="BX70" s="1">
        <f>BW70-BX66</f>
        <v>691.52914915534643</v>
      </c>
      <c r="CB70" s="1">
        <v>1</v>
      </c>
      <c r="CC70" s="1">
        <v>2196.5935884177902</v>
      </c>
      <c r="CD70" s="1">
        <f>CC70-CD66</f>
        <v>962.86041834463686</v>
      </c>
      <c r="CE70" s="1">
        <v>1</v>
      </c>
      <c r="CF70" s="1">
        <v>1963.0572207084499</v>
      </c>
      <c r="CG70" s="1">
        <f>CF70-CG66</f>
        <v>612.10416464692662</v>
      </c>
      <c r="CH70" s="1">
        <v>1</v>
      </c>
      <c r="CI70" s="1">
        <v>2064.6412677006101</v>
      </c>
      <c r="CJ70" s="1">
        <f>CI70-CJ66</f>
        <v>408.99582526578047</v>
      </c>
      <c r="CK70" s="1">
        <v>1</v>
      </c>
      <c r="CL70" s="1">
        <v>3022.48604368932</v>
      </c>
      <c r="CM70" s="1">
        <f>CL70-CM66</f>
        <v>1265.59380236892</v>
      </c>
      <c r="CP70" s="2"/>
      <c r="CQ70" s="1">
        <v>1</v>
      </c>
      <c r="CR70" s="1">
        <v>16374.7358402971</v>
      </c>
      <c r="CS70" s="1">
        <f>CR70-CS66</f>
        <v>14867.323464530657</v>
      </c>
      <c r="CT70" s="1">
        <v>1</v>
      </c>
      <c r="CU70" s="1">
        <v>16382.983063895301</v>
      </c>
      <c r="CV70" s="1">
        <f>CU70-CV66</f>
        <v>14870.831634155355</v>
      </c>
      <c r="CW70" s="1">
        <v>1</v>
      </c>
      <c r="CX70" s="1">
        <v>16383</v>
      </c>
      <c r="CY70" s="1">
        <f>CX70-CY66</f>
        <v>14780.665461108951</v>
      </c>
      <c r="CZ70" s="1">
        <v>1</v>
      </c>
      <c r="DA70" s="1">
        <v>16383</v>
      </c>
      <c r="DB70" s="1">
        <f>DA70-DB66</f>
        <v>14831.750235396194</v>
      </c>
      <c r="DF70" s="1">
        <v>1</v>
      </c>
      <c r="DG70" s="1">
        <v>16382.857249070599</v>
      </c>
      <c r="DH70" s="1">
        <f>DG70-DH66</f>
        <v>14566.379289677629</v>
      </c>
      <c r="DI70" s="1">
        <v>1</v>
      </c>
      <c r="DJ70" s="1">
        <v>16383</v>
      </c>
      <c r="DK70" s="1">
        <f>DJ70-DK66</f>
        <v>14507.484724069416</v>
      </c>
      <c r="DL70" s="1">
        <v>1</v>
      </c>
      <c r="DM70" s="1">
        <v>16383</v>
      </c>
      <c r="DN70" s="1">
        <f>DM70-DN66</f>
        <v>14569.70168022482</v>
      </c>
      <c r="DO70" s="1">
        <v>1</v>
      </c>
      <c r="DP70" s="1">
        <v>16382.235156250001</v>
      </c>
      <c r="DQ70" s="1">
        <f>DP70-DQ66</f>
        <v>14487.811873536033</v>
      </c>
      <c r="DU70" s="1">
        <v>1</v>
      </c>
      <c r="DV70" s="1">
        <v>16382.7085998579</v>
      </c>
      <c r="DW70" s="1">
        <f>DV70-DW66</f>
        <v>14891.021642537624</v>
      </c>
      <c r="DX70" s="1">
        <v>1</v>
      </c>
      <c r="DY70" s="1">
        <v>16383</v>
      </c>
      <c r="DZ70" s="1">
        <f>DY70-DZ66</f>
        <v>14746.477933680588</v>
      </c>
      <c r="EA70" s="1">
        <v>1</v>
      </c>
      <c r="EB70" s="1">
        <v>16383</v>
      </c>
      <c r="EC70" s="1">
        <f>EB70-EC66</f>
        <v>14799.50492773748</v>
      </c>
      <c r="ED70" s="1">
        <v>1</v>
      </c>
      <c r="EE70" s="1">
        <v>16382.506918239</v>
      </c>
      <c r="EF70" s="1">
        <f>EE70-EF66</f>
        <v>14802.596388674257</v>
      </c>
      <c r="EI70" s="2"/>
      <c r="EJ70" s="1">
        <v>1</v>
      </c>
      <c r="EK70" s="1">
        <v>3602</v>
      </c>
      <c r="EL70" s="1">
        <f>EK70-EL66</f>
        <v>2429.0953021314635</v>
      </c>
      <c r="EM70" s="1">
        <v>1</v>
      </c>
      <c r="EN70" s="1">
        <v>2737</v>
      </c>
      <c r="EO70" s="1">
        <f>EN70-EO66</f>
        <v>1603.7076983944864</v>
      </c>
      <c r="EP70" s="1">
        <v>1</v>
      </c>
      <c r="EQ70" s="1">
        <v>2250</v>
      </c>
      <c r="ER70" s="1">
        <f>EQ70-ER66</f>
        <v>1095.2843384070131</v>
      </c>
      <c r="ES70" s="1">
        <v>1</v>
      </c>
      <c r="ET70" s="1">
        <v>3069</v>
      </c>
      <c r="EU70" s="1">
        <f>ET70-EU66</f>
        <v>1732.2721682218232</v>
      </c>
      <c r="EY70" s="1">
        <v>1</v>
      </c>
      <c r="EZ70" s="1">
        <v>3690</v>
      </c>
      <c r="FA70" s="1">
        <f>EZ70-FA66</f>
        <v>2118.7670872067565</v>
      </c>
      <c r="FB70" s="1">
        <v>1</v>
      </c>
      <c r="FC70" s="1">
        <v>2104</v>
      </c>
      <c r="FD70" s="1">
        <f>FC70-FD66</f>
        <v>315.67913070557006</v>
      </c>
      <c r="FE70" s="1">
        <v>1</v>
      </c>
      <c r="FF70" s="1">
        <v>3288</v>
      </c>
      <c r="FG70" s="1">
        <f>FF70-FG66</f>
        <v>1509.4207056666535</v>
      </c>
      <c r="FH70" s="1">
        <v>1</v>
      </c>
      <c r="FI70" s="1">
        <v>2996</v>
      </c>
      <c r="FJ70" s="1">
        <f>FI70-FJ66</f>
        <v>1231.5123096223399</v>
      </c>
      <c r="FN70" s="1">
        <v>1</v>
      </c>
      <c r="FO70" s="1">
        <v>2715</v>
      </c>
      <c r="FP70" s="1">
        <f>FO70-FP66</f>
        <v>1359.1941307464867</v>
      </c>
      <c r="FQ70" s="1">
        <v>1</v>
      </c>
      <c r="FR70" s="1">
        <v>3135</v>
      </c>
      <c r="FS70" s="1">
        <f>FR70-FS66</f>
        <v>1723.1400838137868</v>
      </c>
      <c r="FT70" s="1">
        <v>1</v>
      </c>
      <c r="FU70" s="1">
        <v>2986</v>
      </c>
      <c r="FV70" s="1">
        <f>FU70-FV66</f>
        <v>1458.7037613911464</v>
      </c>
      <c r="FW70" s="1">
        <v>1</v>
      </c>
      <c r="FX70" s="1">
        <v>2630</v>
      </c>
      <c r="FY70" s="1">
        <f>FX70-FY66</f>
        <v>1086.5525680133333</v>
      </c>
    </row>
    <row r="71" spans="1:181" x14ac:dyDescent="0.25">
      <c r="A71" s="2"/>
      <c r="B71" s="1">
        <v>2</v>
      </c>
      <c r="C71" s="1">
        <v>1174</v>
      </c>
      <c r="D71" s="1">
        <f t="shared" si="5"/>
        <v>122</v>
      </c>
      <c r="E71" s="1">
        <v>2</v>
      </c>
      <c r="F71" s="1">
        <v>1157</v>
      </c>
      <c r="G71" s="1">
        <f t="shared" si="6"/>
        <v>117</v>
      </c>
      <c r="H71" s="1">
        <v>2</v>
      </c>
      <c r="I71" s="1">
        <v>1125</v>
      </c>
      <c r="J71" s="1">
        <f t="shared" si="7"/>
        <v>99</v>
      </c>
      <c r="K71" s="1">
        <v>2</v>
      </c>
      <c r="L71" s="1">
        <v>1172</v>
      </c>
      <c r="M71" s="1">
        <f t="shared" si="8"/>
        <v>122</v>
      </c>
      <c r="N71" s="1">
        <v>2</v>
      </c>
      <c r="O71" s="1">
        <v>1116</v>
      </c>
      <c r="P71" s="1">
        <f t="shared" si="9"/>
        <v>61</v>
      </c>
      <c r="T71" s="1">
        <v>2</v>
      </c>
      <c r="U71" s="1">
        <v>1253.73775510204</v>
      </c>
      <c r="V71" s="1">
        <f>U71-V66</f>
        <v>220.9205959252447</v>
      </c>
      <c r="W71" s="1">
        <v>2</v>
      </c>
      <c r="X71" s="1">
        <v>1255.7918882978699</v>
      </c>
      <c r="Y71" s="1">
        <f>X71-Y66</f>
        <v>222.97472912107469</v>
      </c>
      <c r="Z71" s="1">
        <v>2</v>
      </c>
      <c r="AA71" s="1">
        <v>1192.06585612969</v>
      </c>
      <c r="AB71" s="1">
        <f>AA71-AB66</f>
        <v>181.51958751281336</v>
      </c>
      <c r="AC71" s="1">
        <v>2</v>
      </c>
      <c r="AD71" s="1">
        <v>1098.56737588652</v>
      </c>
      <c r="AE71" s="1">
        <f>AD71-AE66</f>
        <v>94.375150734874751</v>
      </c>
      <c r="AI71" s="1">
        <v>2</v>
      </c>
      <c r="AJ71" s="1">
        <v>1491.91832061069</v>
      </c>
      <c r="AK71" s="1">
        <f>AJ71-AK66</f>
        <v>-6.3946063800867705</v>
      </c>
      <c r="AL71" s="1">
        <v>2</v>
      </c>
      <c r="AM71" s="1">
        <v>1585.8634835238699</v>
      </c>
      <c r="AN71" s="1">
        <f>AM71-AN66</f>
        <v>27.18266442298318</v>
      </c>
      <c r="AO71" s="1">
        <v>2</v>
      </c>
      <c r="AP71" s="1">
        <v>1611.1486310299899</v>
      </c>
      <c r="AQ71" s="1">
        <f>AP71-AQ66</f>
        <v>-23.11651632127996</v>
      </c>
      <c r="AR71" s="1">
        <v>2</v>
      </c>
      <c r="AS71" s="1">
        <v>1749.2257438551101</v>
      </c>
      <c r="AT71" s="1">
        <f>AS71-AT66</f>
        <v>109.12499938655992</v>
      </c>
      <c r="AW71" s="2"/>
      <c r="AX71" s="1">
        <v>2</v>
      </c>
      <c r="AY71" s="1">
        <v>2063.1683417085401</v>
      </c>
      <c r="AZ71" s="1">
        <f>AY71-AZ66</f>
        <v>737.95439513266342</v>
      </c>
      <c r="BA71" s="1">
        <v>2</v>
      </c>
      <c r="BB71" s="1">
        <v>1966.8056057866199</v>
      </c>
      <c r="BC71" s="1">
        <f>BB71-BC66</f>
        <v>681.13730463161664</v>
      </c>
      <c r="BD71" s="1">
        <v>2</v>
      </c>
      <c r="BE71" s="1">
        <v>2144.81445603577</v>
      </c>
      <c r="BF71" s="1">
        <f>BE71-BF66</f>
        <v>879.18398475607341</v>
      </c>
      <c r="BG71" s="1">
        <v>2</v>
      </c>
      <c r="BH71" s="1">
        <v>2148.1389153187401</v>
      </c>
      <c r="BI71" s="1">
        <f>BH71-BI66</f>
        <v>634.48782933775351</v>
      </c>
      <c r="BM71" s="1">
        <v>2</v>
      </c>
      <c r="BN71" s="1">
        <v>1601.0324412003199</v>
      </c>
      <c r="BO71" s="1">
        <f>BN71-BO66</f>
        <v>494.06872875751992</v>
      </c>
      <c r="BP71" s="1">
        <v>2</v>
      </c>
      <c r="BQ71" s="1">
        <v>1904.4701436129999</v>
      </c>
      <c r="BR71" s="1">
        <f>BQ71-BR66</f>
        <v>748.93552554048983</v>
      </c>
      <c r="BS71" s="1">
        <v>2</v>
      </c>
      <c r="BT71" s="1">
        <v>1824.64102564103</v>
      </c>
      <c r="BU71" s="1">
        <f>BT71-BU66</f>
        <v>671.55933749339329</v>
      </c>
      <c r="BV71" s="1">
        <v>2</v>
      </c>
      <c r="BW71" s="1">
        <v>1783.0575139146599</v>
      </c>
      <c r="BX71" s="1">
        <f>BW71-BX66</f>
        <v>614.02998104235644</v>
      </c>
      <c r="CB71" s="1">
        <v>2</v>
      </c>
      <c r="CC71" s="1">
        <v>1964.5931445603601</v>
      </c>
      <c r="CD71" s="1">
        <f>CC71-CD66</f>
        <v>730.85997448720673</v>
      </c>
      <c r="CE71" s="1">
        <v>2</v>
      </c>
      <c r="CF71" s="1">
        <v>1952.2237762237801</v>
      </c>
      <c r="CG71" s="1">
        <f>CF71-CG66</f>
        <v>601.27072016225679</v>
      </c>
      <c r="CH71" s="1">
        <v>2</v>
      </c>
      <c r="CI71" s="1">
        <v>2086.9976340694002</v>
      </c>
      <c r="CJ71" s="1">
        <f>CI71-CJ66</f>
        <v>431.35219163457054</v>
      </c>
      <c r="CK71" s="1">
        <v>2</v>
      </c>
      <c r="CL71" s="1">
        <v>3081.4065757818798</v>
      </c>
      <c r="CM71" s="1">
        <f>CL71-CM66</f>
        <v>1324.5143344614798</v>
      </c>
      <c r="CP71" s="2"/>
      <c r="CQ71" s="1">
        <v>2</v>
      </c>
      <c r="CR71" s="1">
        <v>16380.6258692629</v>
      </c>
      <c r="CS71" s="1">
        <f>CR71-CS66</f>
        <v>14873.213493496456</v>
      </c>
      <c r="CT71" s="1">
        <v>2</v>
      </c>
      <c r="CU71" s="1">
        <v>16383</v>
      </c>
      <c r="CV71" s="1">
        <f>CU71-CV66</f>
        <v>14870.848570260054</v>
      </c>
      <c r="CW71" s="1">
        <v>2</v>
      </c>
      <c r="CX71" s="1">
        <v>16242.8539823009</v>
      </c>
      <c r="CY71" s="1">
        <f>CX71-CY66</f>
        <v>14640.51944340985</v>
      </c>
      <c r="CZ71" s="1">
        <v>2</v>
      </c>
      <c r="DA71" s="1">
        <v>16382.4475655431</v>
      </c>
      <c r="DB71" s="1">
        <f>DA71-DB66</f>
        <v>14831.197800939293</v>
      </c>
      <c r="DF71" s="1">
        <v>2</v>
      </c>
      <c r="DG71" s="1">
        <v>16383</v>
      </c>
      <c r="DH71" s="1">
        <f>DG71-DH66</f>
        <v>14566.522040607029</v>
      </c>
      <c r="DI71" s="1">
        <v>2</v>
      </c>
      <c r="DJ71" s="1">
        <v>16383</v>
      </c>
      <c r="DK71" s="1">
        <f>DJ71-DK66</f>
        <v>14507.484724069416</v>
      </c>
      <c r="DL71" s="1">
        <v>2</v>
      </c>
      <c r="DM71" s="1">
        <v>16383</v>
      </c>
      <c r="DN71" s="1">
        <f>DM71-DN66</f>
        <v>14569.70168022482</v>
      </c>
      <c r="DO71" s="1">
        <v>2</v>
      </c>
      <c r="DP71" s="1">
        <v>16383</v>
      </c>
      <c r="DQ71" s="1">
        <f>DP71-DQ66</f>
        <v>14488.576717286032</v>
      </c>
      <c r="DU71" s="1">
        <v>2</v>
      </c>
      <c r="DV71" s="1">
        <v>16383</v>
      </c>
      <c r="DW71" s="1">
        <f>DV71-DW66</f>
        <v>14891.313042679723</v>
      </c>
      <c r="DX71" s="1">
        <v>2</v>
      </c>
      <c r="DY71" s="1">
        <v>16381.4286718201</v>
      </c>
      <c r="DZ71" s="1">
        <f>DY71-DZ66</f>
        <v>14744.906605500688</v>
      </c>
      <c r="EA71" s="1">
        <v>2</v>
      </c>
      <c r="EB71" s="1">
        <v>16383</v>
      </c>
      <c r="EC71" s="1">
        <f>EB71-EC66</f>
        <v>14799.50492773748</v>
      </c>
      <c r="ED71" s="1">
        <v>2</v>
      </c>
      <c r="EE71" s="1">
        <v>16383</v>
      </c>
      <c r="EF71" s="1">
        <f>EE71-EF66</f>
        <v>14803.089470435258</v>
      </c>
      <c r="EI71" s="2"/>
      <c r="EJ71" s="1">
        <v>2</v>
      </c>
      <c r="EK71" s="1">
        <v>2320</v>
      </c>
      <c r="EL71" s="1">
        <f>EK71-EL66</f>
        <v>1147.0953021314635</v>
      </c>
      <c r="EM71" s="1">
        <v>2</v>
      </c>
      <c r="EN71" s="1">
        <v>3267</v>
      </c>
      <c r="EO71" s="1">
        <f>EN71-EO66</f>
        <v>2133.7076983944862</v>
      </c>
      <c r="EP71" s="1">
        <v>2</v>
      </c>
      <c r="EQ71" s="1">
        <v>2471</v>
      </c>
      <c r="ER71" s="1">
        <f>EQ71-ER66</f>
        <v>1316.2843384070131</v>
      </c>
      <c r="ES71" s="1">
        <v>2</v>
      </c>
      <c r="ET71" s="1">
        <v>3544</v>
      </c>
      <c r="EU71" s="1">
        <f>ET71-EU66</f>
        <v>2207.2721682218234</v>
      </c>
      <c r="EY71" s="1">
        <v>2</v>
      </c>
      <c r="EZ71" s="1">
        <v>2556</v>
      </c>
      <c r="FA71" s="1">
        <f>EZ71-FA66</f>
        <v>984.76708720675674</v>
      </c>
      <c r="FB71" s="1">
        <v>2</v>
      </c>
      <c r="FC71" s="1">
        <v>3388</v>
      </c>
      <c r="FD71" s="1">
        <f>FC71-FD66</f>
        <v>1599.6791307055701</v>
      </c>
      <c r="FE71" s="1">
        <v>2</v>
      </c>
      <c r="FF71" s="1">
        <v>2990</v>
      </c>
      <c r="FG71" s="1">
        <f>FF71-FG66</f>
        <v>1211.4207056666535</v>
      </c>
      <c r="FH71" s="1">
        <v>2</v>
      </c>
      <c r="FI71" s="1">
        <v>2698</v>
      </c>
      <c r="FJ71" s="1">
        <f>FI71-FJ66</f>
        <v>933.5123096223399</v>
      </c>
      <c r="FN71" s="1">
        <v>2</v>
      </c>
      <c r="FO71" s="1">
        <v>3743</v>
      </c>
      <c r="FP71" s="1">
        <f>FO71-FP66</f>
        <v>2387.1941307464867</v>
      </c>
      <c r="FQ71" s="1">
        <v>2</v>
      </c>
      <c r="FR71" s="1">
        <v>2924</v>
      </c>
      <c r="FS71" s="1">
        <f>FR71-FS66</f>
        <v>1512.1400838137868</v>
      </c>
      <c r="FT71" s="1">
        <v>2</v>
      </c>
      <c r="FU71" s="1">
        <v>3448</v>
      </c>
      <c r="FV71" s="1">
        <f>FU71-FV66</f>
        <v>1920.7037613911464</v>
      </c>
      <c r="FW71" s="1">
        <v>2</v>
      </c>
      <c r="FX71" s="1">
        <v>3430</v>
      </c>
      <c r="FY71" s="1">
        <f>FX71-FY66</f>
        <v>1886.5525680133333</v>
      </c>
    </row>
    <row r="72" spans="1:181" x14ac:dyDescent="0.25">
      <c r="A72" s="2"/>
      <c r="B72" s="1">
        <v>3</v>
      </c>
      <c r="C72" s="1">
        <v>1107</v>
      </c>
      <c r="D72" s="1">
        <f t="shared" si="5"/>
        <v>55</v>
      </c>
      <c r="E72" s="1">
        <v>3</v>
      </c>
      <c r="F72" s="1">
        <v>1188</v>
      </c>
      <c r="G72" s="1">
        <f t="shared" si="6"/>
        <v>148</v>
      </c>
      <c r="H72" s="1">
        <v>3</v>
      </c>
      <c r="I72" s="1">
        <v>1117</v>
      </c>
      <c r="J72" s="1">
        <f t="shared" si="7"/>
        <v>91</v>
      </c>
      <c r="K72" s="1">
        <v>3</v>
      </c>
      <c r="L72" s="1">
        <v>1152</v>
      </c>
      <c r="M72" s="1">
        <f t="shared" si="8"/>
        <v>102</v>
      </c>
      <c r="N72" s="1">
        <v>3</v>
      </c>
      <c r="O72" s="1">
        <v>1123</v>
      </c>
      <c r="P72" s="1">
        <f t="shared" si="9"/>
        <v>68</v>
      </c>
      <c r="T72" s="1">
        <v>3</v>
      </c>
      <c r="U72" s="1">
        <v>1426.82737487232</v>
      </c>
      <c r="V72" s="1">
        <f>U72-V66</f>
        <v>394.01021569552472</v>
      </c>
      <c r="W72" s="1">
        <v>3</v>
      </c>
      <c r="X72" s="1">
        <v>1174.72422258592</v>
      </c>
      <c r="Y72" s="1">
        <f>X72-Y66</f>
        <v>141.9070634091247</v>
      </c>
      <c r="Z72" s="1">
        <v>3</v>
      </c>
      <c r="AA72" s="1">
        <v>1209.0895404120399</v>
      </c>
      <c r="AB72" s="1">
        <f>AA72-AB66</f>
        <v>198.54327179516326</v>
      </c>
      <c r="AC72" s="1">
        <v>3</v>
      </c>
      <c r="AD72" s="1">
        <v>1131.03168469861</v>
      </c>
      <c r="AE72" s="1">
        <f>AD72-AE66</f>
        <v>126.83945954696469</v>
      </c>
      <c r="AI72" s="1">
        <v>3</v>
      </c>
      <c r="AJ72" s="1">
        <v>1599.94856278366</v>
      </c>
      <c r="AK72" s="1">
        <f>AJ72-AK66</f>
        <v>101.63563579288325</v>
      </c>
      <c r="AL72" s="1">
        <v>3</v>
      </c>
      <c r="AM72" s="1">
        <v>1718.9764150943399</v>
      </c>
      <c r="AN72" s="1">
        <f>AM72-AN66</f>
        <v>160.29559599345316</v>
      </c>
      <c r="AO72" s="1">
        <v>3</v>
      </c>
      <c r="AP72" s="1">
        <v>1619.76171617162</v>
      </c>
      <c r="AQ72" s="1">
        <f>AP72-AQ66</f>
        <v>-14.503431179649851</v>
      </c>
      <c r="AR72" s="1">
        <v>3</v>
      </c>
      <c r="AS72" s="1">
        <v>1793.54932301741</v>
      </c>
      <c r="AT72" s="1">
        <f>AS72-AT66</f>
        <v>153.44857854885981</v>
      </c>
      <c r="AW72" s="2"/>
      <c r="AX72" s="1">
        <v>3</v>
      </c>
      <c r="AY72" s="1">
        <v>2108.8192019950102</v>
      </c>
      <c r="AZ72" s="1">
        <f>AY72-AZ66</f>
        <v>783.60525541913353</v>
      </c>
      <c r="BA72" s="1">
        <v>3</v>
      </c>
      <c r="BB72" s="1">
        <v>1862.7433302667901</v>
      </c>
      <c r="BC72" s="1">
        <f>BB72-BC66</f>
        <v>577.07502911178676</v>
      </c>
      <c r="BD72" s="1">
        <v>3</v>
      </c>
      <c r="BE72" s="1">
        <v>1963.7663204747801</v>
      </c>
      <c r="BF72" s="1">
        <f>BE72-BF66</f>
        <v>698.13584919508344</v>
      </c>
      <c r="BG72" s="1">
        <v>3</v>
      </c>
      <c r="BH72" s="1">
        <v>2348.0229007633602</v>
      </c>
      <c r="BI72" s="1">
        <f>BH72-BI66</f>
        <v>834.37181478237358</v>
      </c>
      <c r="BM72" s="1">
        <v>3</v>
      </c>
      <c r="BN72" s="1">
        <v>1834.05911330049</v>
      </c>
      <c r="BO72" s="1">
        <f>BN72-BO66</f>
        <v>727.09540085769004</v>
      </c>
      <c r="BP72" s="1">
        <v>3</v>
      </c>
      <c r="BQ72" s="1">
        <v>1773.3802601377199</v>
      </c>
      <c r="BR72" s="1">
        <f>BQ72-BR66</f>
        <v>617.84564206520986</v>
      </c>
      <c r="BS72" s="1">
        <v>3</v>
      </c>
      <c r="BT72" s="1">
        <v>1891.57734375</v>
      </c>
      <c r="BU72" s="1">
        <f>BT72-BU66</f>
        <v>738.49565560236329</v>
      </c>
      <c r="BV72" s="1">
        <v>3</v>
      </c>
      <c r="BW72" s="1">
        <v>1827.8405931417999</v>
      </c>
      <c r="BX72" s="1">
        <f>BW72-BX66</f>
        <v>658.81306026949642</v>
      </c>
      <c r="CB72" s="1">
        <v>3</v>
      </c>
      <c r="CC72" s="1">
        <v>2014.5167286245401</v>
      </c>
      <c r="CD72" s="1">
        <f>CC72-CD66</f>
        <v>780.7835585513867</v>
      </c>
      <c r="CE72" s="1">
        <v>3</v>
      </c>
      <c r="CF72" s="1">
        <v>2287.1922276197101</v>
      </c>
      <c r="CG72" s="1">
        <f>CF72-CG66</f>
        <v>936.23917155818685</v>
      </c>
      <c r="CH72" s="1">
        <v>3</v>
      </c>
      <c r="CI72" s="1">
        <v>2324.74449685535</v>
      </c>
      <c r="CJ72" s="1">
        <f>CI72-CJ66</f>
        <v>669.09905442052036</v>
      </c>
      <c r="CK72" s="1">
        <v>3</v>
      </c>
      <c r="CL72" s="1">
        <v>3045.0080775444299</v>
      </c>
      <c r="CM72" s="1">
        <f>CL72-CM66</f>
        <v>1288.1158362240299</v>
      </c>
      <c r="CP72" s="2"/>
      <c r="CQ72" s="1">
        <v>3</v>
      </c>
      <c r="CR72" s="1">
        <v>16367.381450488099</v>
      </c>
      <c r="CS72" s="1">
        <f>CR72-CS66</f>
        <v>14859.969074721655</v>
      </c>
      <c r="CT72" s="1">
        <v>3</v>
      </c>
      <c r="CU72" s="1">
        <v>16382.9740458015</v>
      </c>
      <c r="CV72" s="1">
        <f>CU72-CV66</f>
        <v>14870.822616061554</v>
      </c>
      <c r="CW72" s="1">
        <v>3</v>
      </c>
      <c r="CX72" s="1">
        <v>16380.5502222222</v>
      </c>
      <c r="CY72" s="1">
        <f>CX72-CY66</f>
        <v>14778.215683331151</v>
      </c>
      <c r="CZ72" s="1">
        <v>3</v>
      </c>
      <c r="DA72" s="1">
        <v>16383</v>
      </c>
      <c r="DB72" s="1">
        <f>DA72-DB66</f>
        <v>14831.750235396194</v>
      </c>
      <c r="DF72" s="1">
        <v>3</v>
      </c>
      <c r="DG72" s="1">
        <v>16380.2069732938</v>
      </c>
      <c r="DH72" s="1">
        <f>DG72-DH66</f>
        <v>14563.729013900829</v>
      </c>
      <c r="DI72" s="1">
        <v>3</v>
      </c>
      <c r="DJ72" s="1">
        <v>16382.806873977101</v>
      </c>
      <c r="DK72" s="1">
        <f>DJ72-DK66</f>
        <v>14507.291598046517</v>
      </c>
      <c r="DL72" s="1">
        <v>3</v>
      </c>
      <c r="DM72" s="1">
        <v>16383</v>
      </c>
      <c r="DN72" s="1">
        <f>DM72-DN66</f>
        <v>14569.70168022482</v>
      </c>
      <c r="DO72" s="1">
        <v>3</v>
      </c>
      <c r="DP72" s="1">
        <v>16383</v>
      </c>
      <c r="DQ72" s="1">
        <f>DP72-DQ66</f>
        <v>14488.576717286032</v>
      </c>
      <c r="DU72" s="1">
        <v>3</v>
      </c>
      <c r="DV72" s="1">
        <v>16383</v>
      </c>
      <c r="DW72" s="1">
        <f>DV72-DW66</f>
        <v>14891.313042679723</v>
      </c>
      <c r="DX72" s="1">
        <v>3</v>
      </c>
      <c r="DY72" s="1">
        <v>16383</v>
      </c>
      <c r="DZ72" s="1">
        <f>DY72-DZ66</f>
        <v>14746.477933680588</v>
      </c>
      <c r="EA72" s="1">
        <v>3</v>
      </c>
      <c r="EB72" s="1">
        <v>16383</v>
      </c>
      <c r="EC72" s="1">
        <f>EB72-EC66</f>
        <v>14799.50492773748</v>
      </c>
      <c r="ED72" s="1">
        <v>3</v>
      </c>
      <c r="EE72" s="1">
        <v>16383</v>
      </c>
      <c r="EF72" s="1">
        <f>EE72-EF66</f>
        <v>14803.089470435258</v>
      </c>
      <c r="EI72" s="2"/>
      <c r="EJ72" s="1">
        <v>3</v>
      </c>
      <c r="EK72" s="1">
        <v>2664</v>
      </c>
      <c r="EL72" s="1">
        <f>EK72-EL66</f>
        <v>1491.0953021314635</v>
      </c>
      <c r="EM72" s="1">
        <v>3</v>
      </c>
      <c r="EN72" s="1">
        <v>2784</v>
      </c>
      <c r="EO72" s="1">
        <f>EN72-EO66</f>
        <v>1650.7076983944864</v>
      </c>
      <c r="EP72" s="1">
        <v>3</v>
      </c>
      <c r="EQ72" s="1">
        <v>2526</v>
      </c>
      <c r="ER72" s="1">
        <f>EQ72-ER66</f>
        <v>1371.2843384070131</v>
      </c>
      <c r="ES72" s="1">
        <v>3</v>
      </c>
      <c r="ET72" s="1">
        <v>3182</v>
      </c>
      <c r="EU72" s="1">
        <f>ET72-EU66</f>
        <v>1845.2721682218232</v>
      </c>
      <c r="EY72" s="1">
        <v>3</v>
      </c>
      <c r="EZ72" s="1">
        <v>2488</v>
      </c>
      <c r="FA72" s="1">
        <f>EZ72-FA66</f>
        <v>916.76708720675674</v>
      </c>
      <c r="FB72" s="1">
        <v>3</v>
      </c>
      <c r="FC72" s="1">
        <v>3006</v>
      </c>
      <c r="FD72" s="1">
        <f>FC72-FD66</f>
        <v>1217.6791307055701</v>
      </c>
      <c r="FE72" s="1">
        <v>3</v>
      </c>
      <c r="FF72" s="1">
        <v>2738</v>
      </c>
      <c r="FG72" s="1">
        <f>FF72-FG66</f>
        <v>959.42070566665348</v>
      </c>
      <c r="FH72" s="1">
        <v>3</v>
      </c>
      <c r="FI72" s="1">
        <v>2292</v>
      </c>
      <c r="FJ72" s="1">
        <f>FI72-FJ66</f>
        <v>527.5123096223399</v>
      </c>
      <c r="FN72" s="1">
        <v>3</v>
      </c>
      <c r="FO72" s="1">
        <v>3061</v>
      </c>
      <c r="FP72" s="1">
        <f>FO72-FP66</f>
        <v>1705.1941307464867</v>
      </c>
      <c r="FQ72" s="1">
        <v>3</v>
      </c>
      <c r="FR72" s="1">
        <v>3040</v>
      </c>
      <c r="FS72" s="1">
        <f>FR72-FS66</f>
        <v>1628.1400838137868</v>
      </c>
      <c r="FT72" s="1">
        <v>3</v>
      </c>
      <c r="FU72" s="1">
        <v>3076</v>
      </c>
      <c r="FV72" s="1">
        <f>FU72-FV66</f>
        <v>1548.7037613911464</v>
      </c>
      <c r="FW72" s="1">
        <v>3</v>
      </c>
      <c r="FX72" s="1">
        <v>3473</v>
      </c>
      <c r="FY72" s="1">
        <f>FX72-FY66</f>
        <v>1929.5525680133333</v>
      </c>
    </row>
    <row r="73" spans="1:181" x14ac:dyDescent="0.25">
      <c r="A73" s="2"/>
      <c r="B73" s="1">
        <v>4</v>
      </c>
      <c r="C73" s="1">
        <v>1213</v>
      </c>
      <c r="D73" s="1">
        <f t="shared" si="5"/>
        <v>161</v>
      </c>
      <c r="E73" s="1">
        <v>4</v>
      </c>
      <c r="F73" s="1">
        <v>1138</v>
      </c>
      <c r="G73" s="1">
        <f t="shared" si="6"/>
        <v>98</v>
      </c>
      <c r="H73" s="1">
        <v>4</v>
      </c>
      <c r="I73" s="1">
        <v>1107</v>
      </c>
      <c r="J73" s="1">
        <f t="shared" si="7"/>
        <v>81</v>
      </c>
      <c r="K73" s="1">
        <v>4</v>
      </c>
      <c r="L73" s="1">
        <v>1134</v>
      </c>
      <c r="M73" s="1">
        <f t="shared" si="8"/>
        <v>84</v>
      </c>
      <c r="N73" s="1">
        <v>4</v>
      </c>
      <c r="O73" s="1">
        <v>1102</v>
      </c>
      <c r="P73" s="1">
        <f t="shared" si="9"/>
        <v>47</v>
      </c>
      <c r="T73" s="1">
        <v>4</v>
      </c>
      <c r="U73" s="1">
        <v>1254.5430327868901</v>
      </c>
      <c r="V73" s="1">
        <f>U73-V66</f>
        <v>221.72587361009482</v>
      </c>
      <c r="W73" s="1">
        <v>4</v>
      </c>
      <c r="X73" s="1">
        <v>1121.7307073955001</v>
      </c>
      <c r="Y73" s="1">
        <f>X73-Y66</f>
        <v>88.913548218704818</v>
      </c>
      <c r="Z73" s="1">
        <v>4</v>
      </c>
      <c r="AA73" s="1">
        <v>1176.13185067514</v>
      </c>
      <c r="AB73" s="1">
        <f>AA73-AB66</f>
        <v>165.5855820582633</v>
      </c>
      <c r="AC73" s="1">
        <v>4</v>
      </c>
      <c r="AD73" s="1">
        <v>1136.74226006192</v>
      </c>
      <c r="AE73" s="1">
        <f>AD73-AE66</f>
        <v>132.55003491027469</v>
      </c>
      <c r="AI73" s="1">
        <v>4</v>
      </c>
      <c r="AJ73" s="1">
        <v>1485.9712773998499</v>
      </c>
      <c r="AK73" s="1">
        <f>AJ73-AK66</f>
        <v>-12.341649590926863</v>
      </c>
      <c r="AL73" s="1">
        <v>4</v>
      </c>
      <c r="AM73" s="1">
        <v>1618.3670462156699</v>
      </c>
      <c r="AN73" s="1">
        <f>AM73-AN66</f>
        <v>59.686227114783151</v>
      </c>
      <c r="AO73" s="1">
        <v>4</v>
      </c>
      <c r="AP73" s="1">
        <v>1877.00928998009</v>
      </c>
      <c r="AQ73" s="1">
        <f>AP73-AQ66</f>
        <v>242.7441426288201</v>
      </c>
      <c r="AR73" s="1">
        <v>4</v>
      </c>
      <c r="AS73" s="1">
        <v>1712.44028405423</v>
      </c>
      <c r="AT73" s="1">
        <f>AS73-AT66</f>
        <v>72.339539585679859</v>
      </c>
      <c r="AW73" s="2"/>
      <c r="AX73" s="1">
        <v>4</v>
      </c>
      <c r="AY73" s="1">
        <v>2293.35491905355</v>
      </c>
      <c r="AZ73" s="1">
        <f>AY73-AZ66</f>
        <v>968.14097247767336</v>
      </c>
      <c r="BA73" s="1">
        <v>4</v>
      </c>
      <c r="BB73" s="1">
        <v>1840.2689844464801</v>
      </c>
      <c r="BC73" s="1">
        <f>BB73-BC66</f>
        <v>554.6006832914768</v>
      </c>
      <c r="BD73" s="1">
        <v>4</v>
      </c>
      <c r="BE73" s="1">
        <v>2048.6681547619</v>
      </c>
      <c r="BF73" s="1">
        <f>BE73-BF66</f>
        <v>783.03768348220342</v>
      </c>
      <c r="BG73" s="1">
        <v>4</v>
      </c>
      <c r="BH73" s="1">
        <v>2220.1921979067602</v>
      </c>
      <c r="BI73" s="1">
        <f>BH73-BI66</f>
        <v>706.54111192577352</v>
      </c>
      <c r="BM73" s="1">
        <v>4</v>
      </c>
      <c r="BN73" s="1">
        <v>1904.99672667758</v>
      </c>
      <c r="BO73" s="1">
        <f>BN73-BO66</f>
        <v>798.03301423478001</v>
      </c>
      <c r="BP73" s="1">
        <v>4</v>
      </c>
      <c r="BQ73" s="1">
        <v>1863.1719352351599</v>
      </c>
      <c r="BR73" s="1">
        <f>BQ73-BR66</f>
        <v>707.63731716264988</v>
      </c>
      <c r="BS73" s="1">
        <v>4</v>
      </c>
      <c r="BT73" s="1">
        <v>1705.7640186915901</v>
      </c>
      <c r="BU73" s="1">
        <f>BT73-BU66</f>
        <v>552.68233054395341</v>
      </c>
      <c r="BV73" s="1">
        <v>4</v>
      </c>
      <c r="BW73" s="1">
        <v>1876.2833333333299</v>
      </c>
      <c r="BX73" s="1">
        <f>BW73-BX66</f>
        <v>707.25580046102641</v>
      </c>
      <c r="CB73" s="1">
        <v>4</v>
      </c>
      <c r="CC73" s="1">
        <v>1941.51783060921</v>
      </c>
      <c r="CD73" s="1">
        <f>CC73-CD66</f>
        <v>707.78466053605666</v>
      </c>
      <c r="CE73" s="1">
        <v>4</v>
      </c>
      <c r="CF73" s="1">
        <v>2159.5228712174498</v>
      </c>
      <c r="CG73" s="1">
        <f>CF73-CG66</f>
        <v>808.56981515592656</v>
      </c>
      <c r="CH73" s="1">
        <v>4</v>
      </c>
      <c r="CI73" s="1">
        <v>2479.3855702094602</v>
      </c>
      <c r="CJ73" s="1">
        <f>CI73-CJ66</f>
        <v>823.74012777463054</v>
      </c>
      <c r="CK73" s="1">
        <v>4</v>
      </c>
      <c r="CL73" s="1">
        <v>3230.0505212510002</v>
      </c>
      <c r="CM73" s="1">
        <f>CL73-CM66</f>
        <v>1473.1582799306002</v>
      </c>
      <c r="CP73" s="2"/>
      <c r="CQ73" s="1">
        <v>4</v>
      </c>
      <c r="CR73" s="1">
        <v>16383</v>
      </c>
      <c r="CS73" s="1">
        <f>CR73-CS66</f>
        <v>14875.587624233556</v>
      </c>
      <c r="CT73" s="1">
        <v>4</v>
      </c>
      <c r="CU73" s="1">
        <v>16382.4652241113</v>
      </c>
      <c r="CV73" s="1">
        <f>CU73-CV66</f>
        <v>14870.313794371354</v>
      </c>
      <c r="CW73" s="1">
        <v>4</v>
      </c>
      <c r="CX73" s="1">
        <v>16331.033898305101</v>
      </c>
      <c r="CY73" s="1">
        <f>CX73-CY66</f>
        <v>14728.699359414051</v>
      </c>
      <c r="CZ73" s="1">
        <v>4</v>
      </c>
      <c r="DA73" s="1">
        <v>16383</v>
      </c>
      <c r="DB73" s="1">
        <f>DA73-DB66</f>
        <v>14831.750235396194</v>
      </c>
      <c r="DF73" s="1">
        <v>4</v>
      </c>
      <c r="DG73" s="1">
        <v>16381.254086181299</v>
      </c>
      <c r="DH73" s="1">
        <f>DG73-DH66</f>
        <v>14564.776126788329</v>
      </c>
      <c r="DI73" s="1">
        <v>4</v>
      </c>
      <c r="DJ73" s="1">
        <v>16383</v>
      </c>
      <c r="DK73" s="1">
        <f>DJ73-DK66</f>
        <v>14507.484724069416</v>
      </c>
      <c r="DL73" s="1">
        <v>4</v>
      </c>
      <c r="DM73" s="1">
        <v>16383</v>
      </c>
      <c r="DN73" s="1">
        <f>DM73-DN66</f>
        <v>14569.70168022482</v>
      </c>
      <c r="DO73" s="1">
        <v>4</v>
      </c>
      <c r="DP73" s="1">
        <v>16382.0987654321</v>
      </c>
      <c r="DQ73" s="1">
        <f>DP73-DQ66</f>
        <v>14487.675482718132</v>
      </c>
      <c r="DU73" s="1">
        <v>4</v>
      </c>
      <c r="DV73" s="1">
        <v>16383</v>
      </c>
      <c r="DW73" s="1">
        <f>DV73-DW66</f>
        <v>14891.313042679723</v>
      </c>
      <c r="DX73" s="1">
        <v>4</v>
      </c>
      <c r="DY73" s="1">
        <v>16382.445908460501</v>
      </c>
      <c r="DZ73" s="1">
        <f>DY73-DZ66</f>
        <v>14745.923842141088</v>
      </c>
      <c r="EA73" s="1">
        <v>4</v>
      </c>
      <c r="EB73" s="1">
        <v>16383</v>
      </c>
      <c r="EC73" s="1">
        <f>EB73-EC66</f>
        <v>14799.50492773748</v>
      </c>
      <c r="ED73" s="1">
        <v>4</v>
      </c>
      <c r="EE73" s="1">
        <v>16383</v>
      </c>
      <c r="EF73" s="1">
        <f>EE73-EF66</f>
        <v>14803.089470435258</v>
      </c>
      <c r="EI73" s="2"/>
      <c r="EJ73" s="1">
        <v>4</v>
      </c>
      <c r="EK73" s="1">
        <v>3272</v>
      </c>
      <c r="EL73" s="1">
        <f>EK73-EL66</f>
        <v>2099.0953021314635</v>
      </c>
      <c r="EM73" s="1">
        <v>4</v>
      </c>
      <c r="EN73" s="1">
        <v>2800</v>
      </c>
      <c r="EO73" s="1">
        <f>EN73-EO66</f>
        <v>1666.7076983944864</v>
      </c>
      <c r="EP73" s="1">
        <v>4</v>
      </c>
      <c r="EQ73" s="1">
        <v>2576</v>
      </c>
      <c r="ER73" s="1">
        <f>EQ73-ER66</f>
        <v>1421.2843384070131</v>
      </c>
      <c r="ES73" s="1">
        <v>4</v>
      </c>
      <c r="ET73" s="1">
        <v>3354</v>
      </c>
      <c r="EU73" s="1">
        <f>ET73-EU66</f>
        <v>2017.2721682218232</v>
      </c>
      <c r="EY73" s="1">
        <v>4</v>
      </c>
      <c r="EZ73" s="1">
        <v>3539</v>
      </c>
      <c r="FA73" s="1">
        <f>EZ73-FA66</f>
        <v>1967.7670872067567</v>
      </c>
      <c r="FB73" s="1">
        <v>4</v>
      </c>
      <c r="FC73" s="1">
        <v>3127</v>
      </c>
      <c r="FD73" s="1">
        <f>FC73-FD66</f>
        <v>1338.6791307055701</v>
      </c>
      <c r="FE73" s="1">
        <v>4</v>
      </c>
      <c r="FF73" s="1">
        <v>2791</v>
      </c>
      <c r="FG73" s="1">
        <f>FF73-FG66</f>
        <v>1012.4207056666535</v>
      </c>
      <c r="FH73" s="1">
        <v>4</v>
      </c>
      <c r="FI73" s="1">
        <v>3619</v>
      </c>
      <c r="FJ73" s="1">
        <f>FI73-FJ66</f>
        <v>1854.5123096223399</v>
      </c>
      <c r="FN73" s="1">
        <v>4</v>
      </c>
      <c r="FO73" s="1">
        <v>2731</v>
      </c>
      <c r="FP73" s="1">
        <f>FO73-FP66</f>
        <v>1375.1941307464867</v>
      </c>
      <c r="FQ73" s="1">
        <v>4</v>
      </c>
      <c r="FR73" s="1">
        <v>3495</v>
      </c>
      <c r="FS73" s="1">
        <f>FR73-FS66</f>
        <v>2083.140083813787</v>
      </c>
      <c r="FT73" s="1">
        <v>4</v>
      </c>
      <c r="FU73" s="1">
        <v>3190</v>
      </c>
      <c r="FV73" s="1">
        <f>FU73-FV66</f>
        <v>1662.7037613911464</v>
      </c>
      <c r="FW73" s="1">
        <v>4</v>
      </c>
      <c r="FX73" s="1">
        <v>2691</v>
      </c>
      <c r="FY73" s="1">
        <f>FX73-FY66</f>
        <v>1147.5525680133333</v>
      </c>
    </row>
    <row r="74" spans="1:181" x14ac:dyDescent="0.25">
      <c r="A74" s="2"/>
      <c r="B74" s="1">
        <v>5</v>
      </c>
      <c r="C74" s="1">
        <v>1211</v>
      </c>
      <c r="D74" s="1">
        <f t="shared" si="5"/>
        <v>159</v>
      </c>
      <c r="E74" s="1">
        <v>5</v>
      </c>
      <c r="F74" s="1">
        <v>1172</v>
      </c>
      <c r="G74" s="1">
        <f t="shared" si="6"/>
        <v>132</v>
      </c>
      <c r="H74" s="1">
        <v>5</v>
      </c>
      <c r="I74" s="1">
        <v>1139</v>
      </c>
      <c r="J74" s="1">
        <f t="shared" si="7"/>
        <v>113</v>
      </c>
      <c r="K74" s="1">
        <v>5</v>
      </c>
      <c r="L74" s="1">
        <v>1111</v>
      </c>
      <c r="M74" s="1">
        <f t="shared" si="8"/>
        <v>61</v>
      </c>
      <c r="N74" s="1">
        <v>5</v>
      </c>
      <c r="O74" s="1">
        <v>1188</v>
      </c>
      <c r="P74" s="1">
        <f t="shared" si="9"/>
        <v>133</v>
      </c>
      <c r="T74" s="1">
        <v>5</v>
      </c>
      <c r="U74" s="1">
        <v>1441.13993871297</v>
      </c>
      <c r="V74" s="1">
        <f>U74-V66</f>
        <v>408.32277953617472</v>
      </c>
      <c r="W74" s="1">
        <v>5</v>
      </c>
      <c r="X74" s="1">
        <v>1198.46903385632</v>
      </c>
      <c r="Y74" s="1">
        <f>X74-Y66</f>
        <v>165.65187467952478</v>
      </c>
      <c r="Z74" s="1">
        <v>5</v>
      </c>
      <c r="AA74" s="1">
        <v>1209.4872813990501</v>
      </c>
      <c r="AB74" s="1">
        <f>AA74-AB66</f>
        <v>198.9410127821734</v>
      </c>
      <c r="AC74" s="1">
        <v>5</v>
      </c>
      <c r="AD74" s="1">
        <v>1238.2468652037601</v>
      </c>
      <c r="AE74" s="1">
        <f>AD74-AE66</f>
        <v>234.05464005211479</v>
      </c>
      <c r="AI74" s="1">
        <v>5</v>
      </c>
      <c r="AJ74" s="1">
        <v>1606.29691032404</v>
      </c>
      <c r="AK74" s="1">
        <f>AJ74-AK66</f>
        <v>107.98398333326327</v>
      </c>
      <c r="AL74" s="1">
        <v>5</v>
      </c>
      <c r="AM74" s="1">
        <v>1617.3982300885</v>
      </c>
      <c r="AN74" s="1">
        <f>AM74-AN66</f>
        <v>58.717410987613221</v>
      </c>
      <c r="AO74" s="1">
        <v>5</v>
      </c>
      <c r="AP74" s="1">
        <v>1617.64281024294</v>
      </c>
      <c r="AQ74" s="1">
        <f>AP74-AQ66</f>
        <v>-16.62233710832993</v>
      </c>
      <c r="AR74" s="1">
        <v>5</v>
      </c>
      <c r="AS74" s="1">
        <v>1749.9646529562999</v>
      </c>
      <c r="AT74" s="1">
        <f>AS74-AT66</f>
        <v>109.86390848774977</v>
      </c>
      <c r="AW74" s="2"/>
      <c r="AX74" s="1">
        <v>5</v>
      </c>
      <c r="AY74" s="1">
        <v>2176.14622057001</v>
      </c>
      <c r="AZ74" s="1">
        <f>AY74-AZ66</f>
        <v>850.93227399413331</v>
      </c>
      <c r="BA74" s="1">
        <v>5</v>
      </c>
      <c r="BB74" s="1">
        <v>1888.3568202348699</v>
      </c>
      <c r="BC74" s="1">
        <f>BB74-BC66</f>
        <v>602.68851907986664</v>
      </c>
      <c r="BD74" s="1">
        <v>5</v>
      </c>
      <c r="BE74" s="1">
        <v>1988.6844840386</v>
      </c>
      <c r="BF74" s="1">
        <f>BE74-BF66</f>
        <v>723.05401275890335</v>
      </c>
      <c r="BG74" s="1">
        <v>5</v>
      </c>
      <c r="BH74" s="1">
        <v>2364.58974358974</v>
      </c>
      <c r="BI74" s="1">
        <f>BH74-BI66</f>
        <v>850.93865760875337</v>
      </c>
      <c r="BM74" s="1">
        <v>5</v>
      </c>
      <c r="BN74" s="1">
        <v>1959.7034930950399</v>
      </c>
      <c r="BO74" s="1">
        <f>BN74-BO66</f>
        <v>852.73978065223992</v>
      </c>
      <c r="BP74" s="1">
        <v>5</v>
      </c>
      <c r="BQ74" s="1">
        <v>1806.7403993855601</v>
      </c>
      <c r="BR74" s="1">
        <f>BQ74-BR66</f>
        <v>651.20578131305001</v>
      </c>
      <c r="BS74" s="1">
        <v>5</v>
      </c>
      <c r="BT74" s="1">
        <v>1873.4945904173101</v>
      </c>
      <c r="BU74" s="1">
        <f>BT74-BU66</f>
        <v>720.4129022696734</v>
      </c>
      <c r="BV74" s="1">
        <v>5</v>
      </c>
      <c r="BW74" s="1">
        <v>1746.76709796673</v>
      </c>
      <c r="BX74" s="1">
        <f>BW74-BX66</f>
        <v>577.73956509442655</v>
      </c>
      <c r="CB74" s="1">
        <v>5</v>
      </c>
      <c r="CC74" s="1">
        <v>2016.4068554396399</v>
      </c>
      <c r="CD74" s="1">
        <f>CC74-CD66</f>
        <v>782.67368536648655</v>
      </c>
      <c r="CE74" s="1">
        <v>5</v>
      </c>
      <c r="CF74" s="1">
        <v>2253.8222066057601</v>
      </c>
      <c r="CG74" s="1">
        <f>CF74-CG66</f>
        <v>902.86915054423685</v>
      </c>
      <c r="CH74" s="1">
        <v>5</v>
      </c>
      <c r="CI74" s="1">
        <v>2479.4838455476802</v>
      </c>
      <c r="CJ74" s="1">
        <f>CI74-CJ66</f>
        <v>823.83840311285053</v>
      </c>
      <c r="CK74" s="1">
        <v>5</v>
      </c>
      <c r="CL74" s="1">
        <v>3087.1418269230799</v>
      </c>
      <c r="CM74" s="1">
        <f>CL74-CM66</f>
        <v>1330.2495856026799</v>
      </c>
      <c r="CP74" s="2"/>
      <c r="CQ74" s="1">
        <v>5</v>
      </c>
      <c r="CR74" s="1">
        <v>16382.389057750799</v>
      </c>
      <c r="CS74" s="1">
        <f>CR74-CS66</f>
        <v>14874.976681984355</v>
      </c>
      <c r="CT74" s="1">
        <v>5</v>
      </c>
      <c r="CU74" s="1">
        <v>16383</v>
      </c>
      <c r="CV74" s="1">
        <f>CU74-CV66</f>
        <v>14870.848570260054</v>
      </c>
      <c r="CW74" s="1">
        <v>5</v>
      </c>
      <c r="CX74" s="1">
        <v>16382.277385158999</v>
      </c>
      <c r="CY74" s="1">
        <f>CX74-CY66</f>
        <v>14779.94284626795</v>
      </c>
      <c r="CZ74" s="1">
        <v>5</v>
      </c>
      <c r="DA74" s="1">
        <v>16382.290534208099</v>
      </c>
      <c r="DB74" s="1">
        <f>DA74-DB66</f>
        <v>14831.040769604293</v>
      </c>
      <c r="DF74" s="1">
        <v>5</v>
      </c>
      <c r="DG74" s="1">
        <v>16382.5434944238</v>
      </c>
      <c r="DH74" s="1">
        <f>DG74-DH66</f>
        <v>14566.06553503083</v>
      </c>
      <c r="DI74" s="1">
        <v>5</v>
      </c>
      <c r="DJ74" s="1">
        <v>16383</v>
      </c>
      <c r="DK74" s="1">
        <f>DJ74-DK66</f>
        <v>14507.484724069416</v>
      </c>
      <c r="DL74" s="1">
        <v>5</v>
      </c>
      <c r="DM74" s="1">
        <v>16383</v>
      </c>
      <c r="DN74" s="1">
        <f>DM74-DN66</f>
        <v>14569.70168022482</v>
      </c>
      <c r="DO74" s="1">
        <v>5</v>
      </c>
      <c r="DP74" s="1">
        <v>16381.4699453552</v>
      </c>
      <c r="DQ74" s="1">
        <f>DP74-DQ66</f>
        <v>14487.046662641234</v>
      </c>
      <c r="DU74" s="1">
        <v>5</v>
      </c>
      <c r="DV74" s="1">
        <v>16383</v>
      </c>
      <c r="DW74" s="1">
        <f>DV74-DW66</f>
        <v>14891.313042679723</v>
      </c>
      <c r="DX74" s="1">
        <v>5</v>
      </c>
      <c r="DY74" s="1">
        <v>16383</v>
      </c>
      <c r="DZ74" s="1">
        <f>DY74-DZ66</f>
        <v>14746.477933680588</v>
      </c>
      <c r="EA74" s="1">
        <v>5</v>
      </c>
      <c r="EB74" s="1">
        <v>16382.0295103957</v>
      </c>
      <c r="EC74" s="1">
        <f>EB74-EC66</f>
        <v>14798.53443813318</v>
      </c>
      <c r="ED74" s="1">
        <v>5</v>
      </c>
      <c r="EE74" s="1">
        <v>16378.7702044791</v>
      </c>
      <c r="EF74" s="1">
        <f>EE74-EF66</f>
        <v>14798.859674914358</v>
      </c>
      <c r="EI74" s="2"/>
      <c r="EJ74" s="1">
        <v>5</v>
      </c>
      <c r="EK74" s="1">
        <v>2525</v>
      </c>
      <c r="EL74" s="1">
        <f>EK74-EL66</f>
        <v>1352.0953021314635</v>
      </c>
      <c r="EM74" s="1">
        <v>5</v>
      </c>
      <c r="EN74" s="1">
        <v>2446</v>
      </c>
      <c r="EO74" s="1">
        <f>EN74-EO66</f>
        <v>1312.7076983944864</v>
      </c>
      <c r="EP74" s="1">
        <v>5</v>
      </c>
      <c r="EQ74" s="1">
        <v>2338</v>
      </c>
      <c r="ER74" s="1">
        <f>EQ74-ER66</f>
        <v>1183.2843384070131</v>
      </c>
      <c r="ES74" s="1">
        <v>5</v>
      </c>
      <c r="ET74" s="1">
        <v>3498</v>
      </c>
      <c r="EU74" s="1">
        <f>ET74-EU66</f>
        <v>2161.2721682218234</v>
      </c>
      <c r="EY74" s="1">
        <v>5</v>
      </c>
      <c r="EZ74" s="1">
        <v>3203</v>
      </c>
      <c r="FA74" s="1">
        <f>EZ74-FA66</f>
        <v>1631.7670872067567</v>
      </c>
      <c r="FB74" s="1">
        <v>5</v>
      </c>
      <c r="FC74" s="1">
        <v>3107</v>
      </c>
      <c r="FD74" s="1">
        <f>FC74-FD66</f>
        <v>1318.6791307055701</v>
      </c>
      <c r="FE74" s="1">
        <v>5</v>
      </c>
      <c r="FF74" s="1">
        <v>4114</v>
      </c>
      <c r="FG74" s="1">
        <f>FF74-FG66</f>
        <v>2335.4207056666537</v>
      </c>
      <c r="FH74" s="1">
        <v>5</v>
      </c>
      <c r="FI74" s="1">
        <v>3061</v>
      </c>
      <c r="FJ74" s="1">
        <f>FI74-FJ66</f>
        <v>1296.5123096223399</v>
      </c>
      <c r="FN74" s="1">
        <v>5</v>
      </c>
      <c r="FO74" s="1">
        <v>3423</v>
      </c>
      <c r="FP74" s="1">
        <f>FO74-FP66</f>
        <v>2067.1941307464867</v>
      </c>
      <c r="FQ74" s="1">
        <v>5</v>
      </c>
      <c r="FR74" s="1">
        <v>3126</v>
      </c>
      <c r="FS74" s="1">
        <f>FR74-FS66</f>
        <v>1714.1400838137868</v>
      </c>
      <c r="FT74" s="1">
        <v>5</v>
      </c>
      <c r="FU74" s="1">
        <v>3529</v>
      </c>
      <c r="FV74" s="1">
        <f>FU74-FV66</f>
        <v>2001.7037613911464</v>
      </c>
      <c r="FW74" s="1">
        <v>5</v>
      </c>
      <c r="FX74" s="1">
        <v>3142</v>
      </c>
      <c r="FY74" s="1">
        <f>FX74-FY66</f>
        <v>1598.5525680133333</v>
      </c>
    </row>
    <row r="75" spans="1:181" x14ac:dyDescent="0.25">
      <c r="A75" s="2"/>
      <c r="B75" s="1">
        <v>6</v>
      </c>
      <c r="C75" s="1">
        <v>1162</v>
      </c>
      <c r="D75" s="1">
        <f t="shared" si="5"/>
        <v>110</v>
      </c>
      <c r="E75" s="1">
        <v>6</v>
      </c>
      <c r="F75" s="1">
        <v>1172</v>
      </c>
      <c r="G75" s="1">
        <f t="shared" si="6"/>
        <v>132</v>
      </c>
      <c r="H75" s="1">
        <v>6</v>
      </c>
      <c r="I75" s="1">
        <v>1125</v>
      </c>
      <c r="J75" s="1">
        <f t="shared" si="7"/>
        <v>99</v>
      </c>
      <c r="K75" s="1">
        <v>6</v>
      </c>
      <c r="L75" s="1">
        <v>1196</v>
      </c>
      <c r="M75" s="1">
        <f t="shared" si="8"/>
        <v>146</v>
      </c>
      <c r="N75" s="1">
        <v>6</v>
      </c>
      <c r="O75" s="1">
        <v>1095</v>
      </c>
      <c r="P75" s="1">
        <f t="shared" si="9"/>
        <v>40</v>
      </c>
      <c r="T75" s="1">
        <v>6</v>
      </c>
      <c r="U75" s="1">
        <v>1258.2860061286999</v>
      </c>
      <c r="V75" s="1">
        <f>U75-V66</f>
        <v>225.46884695190465</v>
      </c>
      <c r="W75" s="1">
        <v>6</v>
      </c>
      <c r="X75" s="1">
        <v>1193.40145985401</v>
      </c>
      <c r="Y75" s="1">
        <f>X75-Y66</f>
        <v>160.58430067721474</v>
      </c>
      <c r="Z75" s="1">
        <v>6</v>
      </c>
      <c r="AA75" s="1">
        <v>1198.82895783612</v>
      </c>
      <c r="AB75" s="1">
        <f>AA75-AB66</f>
        <v>188.28268921924337</v>
      </c>
      <c r="AC75" s="1">
        <v>6</v>
      </c>
      <c r="AD75" s="1">
        <v>1118.02107728337</v>
      </c>
      <c r="AE75" s="1">
        <f>AD75-AE66</f>
        <v>113.82885213172472</v>
      </c>
      <c r="AI75" s="1">
        <v>6</v>
      </c>
      <c r="AJ75" s="1">
        <v>1573.18978658537</v>
      </c>
      <c r="AK75" s="1">
        <f>AJ75-AK66</f>
        <v>74.87685959459327</v>
      </c>
      <c r="AL75" s="1">
        <v>6</v>
      </c>
      <c r="AM75" s="1">
        <v>1600.1014784946201</v>
      </c>
      <c r="AN75" s="1">
        <f>AM75-AN66</f>
        <v>41.420659393733331</v>
      </c>
      <c r="AO75" s="1">
        <v>6</v>
      </c>
      <c r="AP75" s="1">
        <v>1676.5456936226201</v>
      </c>
      <c r="AQ75" s="1">
        <f>AP75-AQ66</f>
        <v>42.280546271350204</v>
      </c>
      <c r="AR75" s="1">
        <v>6</v>
      </c>
      <c r="AS75" s="1">
        <v>1759.32090032154</v>
      </c>
      <c r="AT75" s="1">
        <f>AS75-AT66</f>
        <v>119.22015585298982</v>
      </c>
      <c r="AW75" s="2"/>
      <c r="AX75" s="1">
        <v>6</v>
      </c>
      <c r="AY75" s="1">
        <v>2019.28217821782</v>
      </c>
      <c r="AZ75" s="1">
        <f>AY75-AZ66</f>
        <v>694.06823164194338</v>
      </c>
      <c r="BA75" s="1">
        <v>6</v>
      </c>
      <c r="BB75" s="1">
        <v>1997.86618444846</v>
      </c>
      <c r="BC75" s="1">
        <f>BB75-BC66</f>
        <v>712.1978832934567</v>
      </c>
      <c r="BD75" s="1">
        <v>6</v>
      </c>
      <c r="BE75" s="1">
        <v>1970.9820761762501</v>
      </c>
      <c r="BF75" s="1">
        <f>BE75-BF66</f>
        <v>705.35160489655345</v>
      </c>
      <c r="BG75" s="1">
        <v>6</v>
      </c>
      <c r="BH75" s="1">
        <v>2309.16</v>
      </c>
      <c r="BI75" s="1">
        <f>BH75-BI66</f>
        <v>795.50891401901322</v>
      </c>
      <c r="BM75" s="1">
        <v>6</v>
      </c>
      <c r="BN75" s="1">
        <v>1798.2729508196701</v>
      </c>
      <c r="BO75" s="1">
        <f>BN75-BO66</f>
        <v>691.3092383768701</v>
      </c>
      <c r="BP75" s="1">
        <v>6</v>
      </c>
      <c r="BQ75" s="1">
        <v>1776.87901990812</v>
      </c>
      <c r="BR75" s="1">
        <f>BQ75-BR66</f>
        <v>621.34440183560991</v>
      </c>
      <c r="BS75" s="1">
        <v>6</v>
      </c>
      <c r="BT75" s="1">
        <v>1948.5456674473101</v>
      </c>
      <c r="BU75" s="1">
        <f>BT75-BU66</f>
        <v>795.46397929967338</v>
      </c>
      <c r="BV75" s="1">
        <v>6</v>
      </c>
      <c r="BW75" s="1">
        <v>1755.5102230483301</v>
      </c>
      <c r="BX75" s="1">
        <f>BW75-BX66</f>
        <v>586.48269017602661</v>
      </c>
      <c r="CB75" s="1">
        <v>6</v>
      </c>
      <c r="CC75" s="1">
        <v>1942.64832713755</v>
      </c>
      <c r="CD75" s="1">
        <f>CC75-CD66</f>
        <v>708.91515706439668</v>
      </c>
      <c r="CE75" s="1">
        <v>6</v>
      </c>
      <c r="CF75" s="1">
        <v>2181.33309859155</v>
      </c>
      <c r="CG75" s="1">
        <f>CF75-CG66</f>
        <v>830.38004253002669</v>
      </c>
      <c r="CH75" s="1">
        <v>6</v>
      </c>
      <c r="CI75" s="1">
        <v>2327.6767912772598</v>
      </c>
      <c r="CJ75" s="1">
        <f>CI75-CJ66</f>
        <v>672.03134884243013</v>
      </c>
      <c r="CK75" s="1">
        <v>6</v>
      </c>
      <c r="CL75" s="1">
        <v>3159.4495999999999</v>
      </c>
      <c r="CM75" s="1">
        <f>CL75-CM66</f>
        <v>1402.5573586795999</v>
      </c>
      <c r="CP75" s="2"/>
      <c r="CQ75" s="1">
        <v>6</v>
      </c>
      <c r="CR75" s="1">
        <v>16383</v>
      </c>
      <c r="CS75" s="1">
        <f>CR75-CS66</f>
        <v>14875.587624233556</v>
      </c>
      <c r="CT75" s="1">
        <v>6</v>
      </c>
      <c r="CU75" s="1">
        <v>16383</v>
      </c>
      <c r="CV75" s="1">
        <f>CU75-CV66</f>
        <v>14870.848570260054</v>
      </c>
      <c r="CW75" s="1">
        <v>6</v>
      </c>
      <c r="CX75" s="1">
        <v>16382.737030411399</v>
      </c>
      <c r="CY75" s="1">
        <f>CX75-CY66</f>
        <v>14780.40249152035</v>
      </c>
      <c r="CZ75" s="1">
        <v>6</v>
      </c>
      <c r="DA75" s="1">
        <v>16382.2649812734</v>
      </c>
      <c r="DB75" s="1">
        <f>DA75-DB66</f>
        <v>14831.015216669593</v>
      </c>
      <c r="DF75" s="1">
        <v>6</v>
      </c>
      <c r="DG75" s="1">
        <v>16382.2198529412</v>
      </c>
      <c r="DH75" s="1">
        <f>DG75-DH66</f>
        <v>14565.741893548229</v>
      </c>
      <c r="DI75" s="1">
        <v>6</v>
      </c>
      <c r="DJ75" s="1">
        <v>16383</v>
      </c>
      <c r="DK75" s="1">
        <f>DJ75-DK66</f>
        <v>14507.484724069416</v>
      </c>
      <c r="DL75" s="1">
        <v>6</v>
      </c>
      <c r="DM75" s="1">
        <v>16383</v>
      </c>
      <c r="DN75" s="1">
        <f>DM75-DN66</f>
        <v>14569.70168022482</v>
      </c>
      <c r="DO75" s="1">
        <v>6</v>
      </c>
      <c r="DP75" s="1">
        <v>16382.4276827372</v>
      </c>
      <c r="DQ75" s="1">
        <f>DP75-DQ66</f>
        <v>14488.004400023234</v>
      </c>
      <c r="DU75" s="1">
        <v>6</v>
      </c>
      <c r="DV75" s="1">
        <v>16383</v>
      </c>
      <c r="DW75" s="1">
        <f>DV75-DW66</f>
        <v>14891.313042679723</v>
      </c>
      <c r="DX75" s="1">
        <v>6</v>
      </c>
      <c r="DY75" s="1">
        <v>16381.9060308555</v>
      </c>
      <c r="DZ75" s="1">
        <f>DY75-DZ66</f>
        <v>14745.383964536086</v>
      </c>
      <c r="EA75" s="1">
        <v>6</v>
      </c>
      <c r="EB75" s="1">
        <v>16383</v>
      </c>
      <c r="EC75" s="1">
        <f>EB75-EC66</f>
        <v>14799.50492773748</v>
      </c>
      <c r="ED75" s="1">
        <v>6</v>
      </c>
      <c r="EE75" s="1">
        <v>16382.931840311599</v>
      </c>
      <c r="EF75" s="1">
        <f>EE75-EF66</f>
        <v>14803.021310746855</v>
      </c>
      <c r="EI75" s="2"/>
      <c r="EJ75" s="1">
        <v>6</v>
      </c>
      <c r="EK75" s="1">
        <v>3182</v>
      </c>
      <c r="EL75" s="1">
        <f>EK75-EL66</f>
        <v>2009.0953021314635</v>
      </c>
      <c r="EM75" s="1">
        <v>6</v>
      </c>
      <c r="EN75" s="1">
        <v>2673</v>
      </c>
      <c r="EO75" s="1">
        <f>EN75-EO66</f>
        <v>1539.7076983944864</v>
      </c>
      <c r="EP75" s="1">
        <v>6</v>
      </c>
      <c r="EQ75" s="1">
        <v>2434</v>
      </c>
      <c r="ER75" s="1">
        <f>EQ75-ER66</f>
        <v>1279.2843384070131</v>
      </c>
      <c r="ES75" s="1">
        <v>6</v>
      </c>
      <c r="ET75" s="1">
        <v>3379</v>
      </c>
      <c r="EU75" s="1">
        <f>ET75-EU66</f>
        <v>2042.2721682218232</v>
      </c>
      <c r="EY75" s="1">
        <v>6</v>
      </c>
      <c r="EZ75" s="1">
        <v>2978</v>
      </c>
      <c r="FA75" s="1">
        <f>EZ75-FA66</f>
        <v>1406.7670872067567</v>
      </c>
      <c r="FB75" s="1">
        <v>6</v>
      </c>
      <c r="FC75" s="1">
        <v>3248</v>
      </c>
      <c r="FD75" s="1">
        <f>FC75-FD66</f>
        <v>1459.6791307055701</v>
      </c>
      <c r="FE75" s="1">
        <v>6</v>
      </c>
      <c r="FF75" s="1">
        <v>4497</v>
      </c>
      <c r="FG75" s="1">
        <f>FF75-FG66</f>
        <v>2718.4207056666537</v>
      </c>
      <c r="FH75" s="1">
        <v>6</v>
      </c>
      <c r="FI75" s="1">
        <v>3607</v>
      </c>
      <c r="FJ75" s="1">
        <f>FI75-FJ66</f>
        <v>1842.5123096223399</v>
      </c>
      <c r="FN75" s="1">
        <v>6</v>
      </c>
      <c r="FO75" s="1">
        <v>3482</v>
      </c>
      <c r="FP75" s="1">
        <f>FO75-FP66</f>
        <v>2126.1941307464867</v>
      </c>
      <c r="FQ75" s="1">
        <v>6</v>
      </c>
      <c r="FR75" s="1">
        <v>2796</v>
      </c>
      <c r="FS75" s="1">
        <f>FR75-FS66</f>
        <v>1384.1400838137868</v>
      </c>
      <c r="FT75" s="1">
        <v>6</v>
      </c>
      <c r="FU75" s="1">
        <v>2551</v>
      </c>
      <c r="FV75" s="1">
        <f>FU75-FV66</f>
        <v>1023.7037613911464</v>
      </c>
      <c r="FW75" s="1">
        <v>6</v>
      </c>
      <c r="FX75" s="1">
        <v>2987</v>
      </c>
      <c r="FY75" s="1">
        <f>FX75-FY66</f>
        <v>1443.5525680133333</v>
      </c>
    </row>
    <row r="76" spans="1:181" x14ac:dyDescent="0.25">
      <c r="A76" s="2"/>
      <c r="B76" s="1">
        <v>7</v>
      </c>
      <c r="C76" s="1">
        <v>1181</v>
      </c>
      <c r="D76" s="1">
        <f t="shared" si="5"/>
        <v>129</v>
      </c>
      <c r="E76" s="1">
        <v>7</v>
      </c>
      <c r="F76" s="1">
        <v>1154</v>
      </c>
      <c r="G76" s="1">
        <f t="shared" si="6"/>
        <v>114</v>
      </c>
      <c r="H76" s="1">
        <v>7</v>
      </c>
      <c r="I76" s="1">
        <v>1182</v>
      </c>
      <c r="J76" s="1">
        <f t="shared" si="7"/>
        <v>156</v>
      </c>
      <c r="K76" s="1">
        <v>7</v>
      </c>
      <c r="L76" s="1">
        <v>1240</v>
      </c>
      <c r="M76" s="1">
        <f t="shared" si="8"/>
        <v>190</v>
      </c>
      <c r="N76" s="1">
        <v>7</v>
      </c>
      <c r="O76" s="1">
        <v>1153</v>
      </c>
      <c r="P76" s="1">
        <f t="shared" si="9"/>
        <v>98</v>
      </c>
      <c r="T76" s="1">
        <v>7</v>
      </c>
      <c r="U76" s="1">
        <v>1192.3961303462299</v>
      </c>
      <c r="V76" s="1">
        <f>U76-V66</f>
        <v>159.57897116943468</v>
      </c>
      <c r="W76" s="1">
        <v>7</v>
      </c>
      <c r="X76" s="1">
        <v>1183.7721005677199</v>
      </c>
      <c r="Y76" s="1">
        <f>X76-Y66</f>
        <v>150.95494139092466</v>
      </c>
      <c r="Z76" s="1">
        <v>7</v>
      </c>
      <c r="AA76" s="1">
        <v>1223.8749010293</v>
      </c>
      <c r="AB76" s="1">
        <f>AA76-AB66</f>
        <v>213.3286324124233</v>
      </c>
      <c r="AC76" s="1">
        <v>7</v>
      </c>
      <c r="AD76" s="1">
        <v>1171.69466248038</v>
      </c>
      <c r="AE76" s="1">
        <f>AD76-AE66</f>
        <v>167.50243732873469</v>
      </c>
      <c r="AI76" s="1">
        <v>7</v>
      </c>
      <c r="AJ76" s="1">
        <v>1596.49166666667</v>
      </c>
      <c r="AK76" s="1">
        <f>AJ76-AK66</f>
        <v>98.178739675893212</v>
      </c>
      <c r="AL76" s="1">
        <v>7</v>
      </c>
      <c r="AM76" s="1">
        <v>1647.75084860828</v>
      </c>
      <c r="AN76" s="1">
        <f>AM76-AN66</f>
        <v>89.070029507393201</v>
      </c>
      <c r="AO76" s="1">
        <v>7</v>
      </c>
      <c r="AP76" s="1">
        <v>1719.51277013752</v>
      </c>
      <c r="AQ76" s="1">
        <f>AP76-AQ66</f>
        <v>85.247622786250076</v>
      </c>
      <c r="AR76" s="1">
        <v>7</v>
      </c>
      <c r="AS76" s="1">
        <v>1721.41979301423</v>
      </c>
      <c r="AT76" s="1">
        <f>AS76-AT66</f>
        <v>81.319048545679834</v>
      </c>
      <c r="AW76" s="2"/>
      <c r="AX76" s="1">
        <v>7</v>
      </c>
      <c r="AY76" s="1">
        <v>2120.7620817843899</v>
      </c>
      <c r="AZ76" s="1">
        <f>AY76-AZ66</f>
        <v>795.54813520851326</v>
      </c>
      <c r="BA76" s="1">
        <v>7</v>
      </c>
      <c r="BB76" s="1">
        <v>2109.6324863883801</v>
      </c>
      <c r="BC76" s="1">
        <f>BB76-BC66</f>
        <v>823.96418523337684</v>
      </c>
      <c r="BD76" s="1">
        <v>7</v>
      </c>
      <c r="BE76" s="1">
        <v>2042.7382550335601</v>
      </c>
      <c r="BF76" s="1">
        <f>BE76-BF66</f>
        <v>777.10778375386349</v>
      </c>
      <c r="BG76" s="1">
        <v>7</v>
      </c>
      <c r="BH76" s="1">
        <v>2255.0694576593701</v>
      </c>
      <c r="BI76" s="1">
        <f>BH76-BI66</f>
        <v>741.41837167838344</v>
      </c>
      <c r="BM76" s="1">
        <v>7</v>
      </c>
      <c r="BN76" s="1">
        <v>1718.7258592471401</v>
      </c>
      <c r="BO76" s="1">
        <f>BN76-BO66</f>
        <v>611.76214680434009</v>
      </c>
      <c r="BP76" s="1">
        <v>7</v>
      </c>
      <c r="BQ76" s="1">
        <v>1966.8457142857101</v>
      </c>
      <c r="BR76" s="1">
        <f>BQ76-BR66</f>
        <v>811.31109621320002</v>
      </c>
      <c r="BS76" s="1">
        <v>7</v>
      </c>
      <c r="BT76" s="1">
        <v>1767.23651771957</v>
      </c>
      <c r="BU76" s="1">
        <f>BT76-BU66</f>
        <v>614.15482957193331</v>
      </c>
      <c r="BV76" s="1">
        <v>7</v>
      </c>
      <c r="BW76" s="1">
        <v>1964.34511627907</v>
      </c>
      <c r="BX76" s="1">
        <f>BW76-BX66</f>
        <v>795.31758340676652</v>
      </c>
      <c r="CB76" s="1">
        <v>7</v>
      </c>
      <c r="CC76" s="1">
        <v>2078.3179791976199</v>
      </c>
      <c r="CD76" s="1">
        <f>CC76-CD66</f>
        <v>844.58480912446657</v>
      </c>
      <c r="CE76" s="1">
        <v>7</v>
      </c>
      <c r="CF76" s="1">
        <v>2313.25738396624</v>
      </c>
      <c r="CG76" s="1">
        <f>CF76-CG66</f>
        <v>962.30432790471673</v>
      </c>
      <c r="CH76" s="1">
        <v>7</v>
      </c>
      <c r="CI76" s="1">
        <v>2370.0353218210398</v>
      </c>
      <c r="CJ76" s="1">
        <f>CI76-CJ66</f>
        <v>714.38987938621017</v>
      </c>
      <c r="CK76" s="1">
        <v>7</v>
      </c>
      <c r="CL76" s="1">
        <v>3326.4491935483902</v>
      </c>
      <c r="CM76" s="1">
        <f>CL76-CM66</f>
        <v>1569.5569522279902</v>
      </c>
      <c r="CP76" s="2"/>
      <c r="CQ76" s="1">
        <v>7</v>
      </c>
      <c r="CR76" s="1">
        <v>16382.4159695817</v>
      </c>
      <c r="CS76" s="1">
        <f>CR76-CS66</f>
        <v>14875.003593815256</v>
      </c>
      <c r="CT76" s="1">
        <v>7</v>
      </c>
      <c r="CU76" s="1">
        <v>16383</v>
      </c>
      <c r="CV76" s="1">
        <f>CU76-CV66</f>
        <v>14870.848570260054</v>
      </c>
      <c r="CW76" s="1">
        <v>7</v>
      </c>
      <c r="CX76" s="1">
        <v>16383</v>
      </c>
      <c r="CY76" s="1">
        <f>CX76-CY66</f>
        <v>14780.665461108951</v>
      </c>
      <c r="CZ76" s="1">
        <v>7</v>
      </c>
      <c r="DA76" s="1">
        <v>16381.815813953501</v>
      </c>
      <c r="DB76" s="1">
        <f>DA76-DB66</f>
        <v>14830.566049349694</v>
      </c>
      <c r="DF76" s="1">
        <v>7</v>
      </c>
      <c r="DG76" s="1">
        <v>16383</v>
      </c>
      <c r="DH76" s="1">
        <f>DG76-DH66</f>
        <v>14566.522040607029</v>
      </c>
      <c r="DI76" s="1">
        <v>7</v>
      </c>
      <c r="DJ76" s="1">
        <v>16383</v>
      </c>
      <c r="DK76" s="1">
        <f>DJ76-DK66</f>
        <v>14507.484724069416</v>
      </c>
      <c r="DL76" s="1">
        <v>7</v>
      </c>
      <c r="DM76" s="1">
        <v>16383</v>
      </c>
      <c r="DN76" s="1">
        <f>DM76-DN66</f>
        <v>14569.70168022482</v>
      </c>
      <c r="DO76" s="1">
        <v>7</v>
      </c>
      <c r="DP76" s="1">
        <v>16383</v>
      </c>
      <c r="DQ76" s="1">
        <f>DP76-DQ66</f>
        <v>14488.576717286032</v>
      </c>
      <c r="DU76" s="1">
        <v>7</v>
      </c>
      <c r="DV76" s="1">
        <v>16382.494366197199</v>
      </c>
      <c r="DW76" s="1">
        <f>DV76-DW66</f>
        <v>14890.807408876923</v>
      </c>
      <c r="DX76" s="1">
        <v>7</v>
      </c>
      <c r="DY76" s="1">
        <v>16383</v>
      </c>
      <c r="DZ76" s="1">
        <f>DY76-DZ66</f>
        <v>14746.477933680588</v>
      </c>
      <c r="EA76" s="1">
        <v>7</v>
      </c>
      <c r="EB76" s="1">
        <v>16383</v>
      </c>
      <c r="EC76" s="1">
        <f>EB76-EC66</f>
        <v>14799.50492773748</v>
      </c>
      <c r="ED76" s="1">
        <v>7</v>
      </c>
      <c r="EE76" s="1">
        <v>16383</v>
      </c>
      <c r="EF76" s="1">
        <f>EE76-EF66</f>
        <v>14803.089470435258</v>
      </c>
      <c r="EI76" s="2"/>
      <c r="EJ76" s="1">
        <v>7</v>
      </c>
      <c r="EK76" s="1">
        <v>3291</v>
      </c>
      <c r="EL76" s="1">
        <f>EK76-EL66</f>
        <v>2118.0953021314635</v>
      </c>
      <c r="EM76" s="1">
        <v>7</v>
      </c>
      <c r="EN76" s="1">
        <v>3269</v>
      </c>
      <c r="EO76" s="1">
        <f>EN76-EO66</f>
        <v>2135.7076983944862</v>
      </c>
      <c r="EP76" s="1">
        <v>7</v>
      </c>
      <c r="EQ76" s="1">
        <v>3668</v>
      </c>
      <c r="ER76" s="1">
        <f>EQ76-ER66</f>
        <v>2513.2843384070129</v>
      </c>
      <c r="ES76" s="1">
        <v>7</v>
      </c>
      <c r="ET76" s="1">
        <v>2795</v>
      </c>
      <c r="EU76" s="1">
        <f>ET76-EU66</f>
        <v>1458.2721682218232</v>
      </c>
      <c r="EY76" s="1">
        <v>7</v>
      </c>
      <c r="EZ76" s="1">
        <v>3169</v>
      </c>
      <c r="FA76" s="1">
        <f>EZ76-FA66</f>
        <v>1597.7670872067567</v>
      </c>
      <c r="FB76" s="1">
        <v>7</v>
      </c>
      <c r="FC76" s="1">
        <v>3264</v>
      </c>
      <c r="FD76" s="1">
        <f>FC76-FD66</f>
        <v>1475.6791307055701</v>
      </c>
      <c r="FE76" s="1">
        <v>7</v>
      </c>
      <c r="FF76" s="1">
        <v>3115</v>
      </c>
      <c r="FG76" s="1">
        <f>FF76-FG66</f>
        <v>1336.4207056666535</v>
      </c>
      <c r="FH76" s="1">
        <v>7</v>
      </c>
      <c r="FI76" s="1">
        <v>3049</v>
      </c>
      <c r="FJ76" s="1">
        <f>FI76-FJ66</f>
        <v>1284.5123096223399</v>
      </c>
      <c r="FN76" s="1">
        <v>7</v>
      </c>
      <c r="FO76" s="1">
        <v>4890</v>
      </c>
      <c r="FP76" s="1">
        <f>FO76-FP66</f>
        <v>3534.1941307464867</v>
      </c>
      <c r="FQ76" s="1">
        <v>7</v>
      </c>
      <c r="FR76" s="1">
        <v>3211</v>
      </c>
      <c r="FS76" s="1">
        <f>FR76-FS66</f>
        <v>1799.1400838137868</v>
      </c>
      <c r="FT76" s="1">
        <v>7</v>
      </c>
      <c r="FU76" s="1">
        <v>2922</v>
      </c>
      <c r="FV76" s="1">
        <f>FU76-FV66</f>
        <v>1394.7037613911464</v>
      </c>
      <c r="FW76" s="1">
        <v>7</v>
      </c>
      <c r="FX76" s="1">
        <v>3159</v>
      </c>
      <c r="FY76" s="1">
        <f>FX76-FY66</f>
        <v>1615.5525680133333</v>
      </c>
    </row>
    <row r="77" spans="1:181" x14ac:dyDescent="0.25">
      <c r="A77" s="2"/>
      <c r="B77" s="1">
        <v>8</v>
      </c>
      <c r="C77" s="1">
        <v>1281</v>
      </c>
      <c r="D77" s="1">
        <f t="shared" si="5"/>
        <v>229</v>
      </c>
      <c r="E77" s="1">
        <v>8</v>
      </c>
      <c r="F77" s="1">
        <v>1222</v>
      </c>
      <c r="G77" s="1">
        <f t="shared" si="6"/>
        <v>182</v>
      </c>
      <c r="H77" s="1">
        <v>8</v>
      </c>
      <c r="I77" s="1">
        <v>1185</v>
      </c>
      <c r="J77" s="1">
        <f t="shared" si="7"/>
        <v>159</v>
      </c>
      <c r="K77" s="1">
        <v>8</v>
      </c>
      <c r="L77" s="1">
        <v>1212</v>
      </c>
      <c r="M77" s="1">
        <f t="shared" si="8"/>
        <v>162</v>
      </c>
      <c r="N77" s="1">
        <v>8</v>
      </c>
      <c r="O77" s="1">
        <v>1181</v>
      </c>
      <c r="P77" s="1">
        <f t="shared" si="9"/>
        <v>126</v>
      </c>
      <c r="T77" s="1">
        <v>8</v>
      </c>
      <c r="U77" s="1">
        <v>1157.0336048879799</v>
      </c>
      <c r="V77" s="1">
        <f>U77-V66</f>
        <v>124.21644571118463</v>
      </c>
      <c r="W77" s="1">
        <v>8</v>
      </c>
      <c r="X77" s="1">
        <v>1195.5056179775299</v>
      </c>
      <c r="Y77" s="1">
        <f>X77-Y66</f>
        <v>162.68845880073468</v>
      </c>
      <c r="Z77" s="1">
        <v>8</v>
      </c>
      <c r="AA77" s="1">
        <v>1261.9110576923099</v>
      </c>
      <c r="AB77" s="1">
        <f>AA77-AB66</f>
        <v>251.36478907543324</v>
      </c>
      <c r="AC77" s="1">
        <v>8</v>
      </c>
      <c r="AD77" s="1">
        <v>1246.87157400157</v>
      </c>
      <c r="AE77" s="1">
        <f>AD77-AE66</f>
        <v>242.67934884992474</v>
      </c>
      <c r="AI77" s="1">
        <v>8</v>
      </c>
      <c r="AJ77" s="1">
        <v>1624.36246200608</v>
      </c>
      <c r="AK77" s="1">
        <f>AJ77-AK66</f>
        <v>126.04953501530326</v>
      </c>
      <c r="AL77" s="1">
        <v>8</v>
      </c>
      <c r="AM77" s="1">
        <v>1617.4661754855999</v>
      </c>
      <c r="AN77" s="1">
        <f>AM77-AN66</f>
        <v>58.785356384713168</v>
      </c>
      <c r="AO77" s="1">
        <v>8</v>
      </c>
      <c r="AP77" s="1">
        <v>1768.41060903733</v>
      </c>
      <c r="AQ77" s="1">
        <f>AP77-AQ66</f>
        <v>134.14546168606012</v>
      </c>
      <c r="AR77" s="1">
        <v>8</v>
      </c>
      <c r="AS77" s="1">
        <v>1610.85070785071</v>
      </c>
      <c r="AT77" s="1">
        <f>AS77-AT66</f>
        <v>-29.250036617840124</v>
      </c>
      <c r="AW77" s="2"/>
      <c r="AX77" s="1">
        <v>8</v>
      </c>
      <c r="AY77" s="1">
        <v>2064.9216417910402</v>
      </c>
      <c r="AZ77" s="1">
        <f>AY77-AZ66</f>
        <v>739.70769521516354</v>
      </c>
      <c r="BA77" s="1">
        <v>8</v>
      </c>
      <c r="BB77" s="1">
        <v>2011.4438356164401</v>
      </c>
      <c r="BC77" s="1">
        <f>BB77-BC66</f>
        <v>725.77553446143679</v>
      </c>
      <c r="BD77" s="1">
        <v>8</v>
      </c>
      <c r="BE77" s="1">
        <v>1907.64354958986</v>
      </c>
      <c r="BF77" s="1">
        <f>BE77-BF66</f>
        <v>642.01307831016334</v>
      </c>
      <c r="BG77" s="1">
        <v>8</v>
      </c>
      <c r="BH77" s="1">
        <v>2388.6348155156102</v>
      </c>
      <c r="BI77" s="1">
        <f>BH77-BI66</f>
        <v>874.98372953462354</v>
      </c>
      <c r="BM77" s="1">
        <v>8</v>
      </c>
      <c r="BN77" s="1">
        <v>1786.8801313628901</v>
      </c>
      <c r="BO77" s="1">
        <f>BN77-BO66</f>
        <v>679.91641892009011</v>
      </c>
      <c r="BP77" s="1">
        <v>8</v>
      </c>
      <c r="BQ77" s="1">
        <v>1990.53125</v>
      </c>
      <c r="BR77" s="1">
        <f>BQ77-BR66</f>
        <v>834.99663192748994</v>
      </c>
      <c r="BS77" s="1">
        <v>8</v>
      </c>
      <c r="BT77" s="1">
        <v>1858.8007751938001</v>
      </c>
      <c r="BU77" s="1">
        <f>BT77-BU66</f>
        <v>705.71908704616339</v>
      </c>
      <c r="BV77" s="1">
        <v>8</v>
      </c>
      <c r="BW77" s="1">
        <v>1908.9722222222199</v>
      </c>
      <c r="BX77" s="1">
        <f>BW77-BX66</f>
        <v>739.94468934991642</v>
      </c>
      <c r="CB77" s="1">
        <v>8</v>
      </c>
      <c r="CC77" s="1">
        <v>1991.51524163569</v>
      </c>
      <c r="CD77" s="1">
        <f>CC77-CD66</f>
        <v>757.78207156253666</v>
      </c>
      <c r="CE77" s="1">
        <v>8</v>
      </c>
      <c r="CF77" s="1">
        <v>2158.66806136681</v>
      </c>
      <c r="CG77" s="1">
        <f>CF77-CG66</f>
        <v>807.7150053052867</v>
      </c>
      <c r="CH77" s="1">
        <v>8</v>
      </c>
      <c r="CI77" s="1">
        <v>2388.9718750000002</v>
      </c>
      <c r="CJ77" s="1">
        <f>CI77-CJ66</f>
        <v>733.32643256517053</v>
      </c>
      <c r="CK77" s="1">
        <v>8</v>
      </c>
      <c r="CL77" s="1">
        <v>3134.6225961538498</v>
      </c>
      <c r="CM77" s="1">
        <f>CL77-CM66</f>
        <v>1377.7303548334498</v>
      </c>
      <c r="CP77" s="2"/>
      <c r="CQ77" s="1">
        <v>8</v>
      </c>
      <c r="CR77" s="1">
        <v>16383</v>
      </c>
      <c r="CS77" s="1">
        <f>CR77-CS66</f>
        <v>14875.587624233556</v>
      </c>
      <c r="CT77" s="1">
        <v>8</v>
      </c>
      <c r="CU77" s="1">
        <v>16382.0841698842</v>
      </c>
      <c r="CV77" s="1">
        <f>CU77-CV66</f>
        <v>14869.932740144253</v>
      </c>
      <c r="CW77" s="1">
        <v>8</v>
      </c>
      <c r="CX77" s="1">
        <v>16383</v>
      </c>
      <c r="CY77" s="1">
        <f>CX77-CY66</f>
        <v>14780.665461108951</v>
      </c>
      <c r="CZ77" s="1">
        <v>8</v>
      </c>
      <c r="DA77" s="1">
        <v>16383</v>
      </c>
      <c r="DB77" s="1">
        <f>DA77-DB66</f>
        <v>14831.750235396194</v>
      </c>
      <c r="DF77" s="1">
        <v>8</v>
      </c>
      <c r="DG77" s="1">
        <v>16336.642804428</v>
      </c>
      <c r="DH77" s="1">
        <f>DG77-DH66</f>
        <v>14520.164845035029</v>
      </c>
      <c r="DI77" s="1">
        <v>8</v>
      </c>
      <c r="DJ77" s="1">
        <v>16383</v>
      </c>
      <c r="DK77" s="1">
        <f>DJ77-DK66</f>
        <v>14507.484724069416</v>
      </c>
      <c r="DL77" s="1">
        <v>8</v>
      </c>
      <c r="DM77" s="1">
        <v>16382.412280701799</v>
      </c>
      <c r="DN77" s="1">
        <f>DM77-DN66</f>
        <v>14569.113960926619</v>
      </c>
      <c r="DO77" s="1">
        <v>8</v>
      </c>
      <c r="DP77" s="1">
        <v>16383</v>
      </c>
      <c r="DQ77" s="1">
        <f>DP77-DQ66</f>
        <v>14488.576717286032</v>
      </c>
      <c r="DU77" s="1">
        <v>8</v>
      </c>
      <c r="DV77" s="1">
        <v>16382.4884210526</v>
      </c>
      <c r="DW77" s="1">
        <f>DV77-DW66</f>
        <v>14890.801463732323</v>
      </c>
      <c r="DX77" s="1">
        <v>8</v>
      </c>
      <c r="DY77" s="1">
        <v>16382.964210526299</v>
      </c>
      <c r="DZ77" s="1">
        <f>DY77-DZ66</f>
        <v>14746.442144206885</v>
      </c>
      <c r="EA77" s="1">
        <v>8</v>
      </c>
      <c r="EB77" s="1">
        <v>16382.646551724099</v>
      </c>
      <c r="EC77" s="1">
        <f>EB77-EC66</f>
        <v>14799.15147946158</v>
      </c>
      <c r="ED77" s="1">
        <v>8</v>
      </c>
      <c r="EE77" s="1">
        <v>16382.131147541</v>
      </c>
      <c r="EF77" s="1">
        <f>EE77-EF66</f>
        <v>14802.220617976258</v>
      </c>
      <c r="EI77" s="2"/>
      <c r="EJ77" s="1">
        <v>8</v>
      </c>
      <c r="EK77" s="1">
        <v>3128</v>
      </c>
      <c r="EL77" s="1">
        <f>EK77-EL66</f>
        <v>1955.0953021314635</v>
      </c>
      <c r="EM77" s="1">
        <v>8</v>
      </c>
      <c r="EN77" s="1">
        <v>3477</v>
      </c>
      <c r="EO77" s="1">
        <f>EN77-EO66</f>
        <v>2343.7076983944862</v>
      </c>
      <c r="EP77" s="1">
        <v>8</v>
      </c>
      <c r="EQ77" s="1">
        <v>2450</v>
      </c>
      <c r="ER77" s="1">
        <f>EQ77-ER66</f>
        <v>1295.2843384070131</v>
      </c>
      <c r="ES77" s="1">
        <v>8</v>
      </c>
      <c r="ET77" s="1">
        <v>3559</v>
      </c>
      <c r="EU77" s="1">
        <f>ET77-EU66</f>
        <v>2222.2721682218234</v>
      </c>
      <c r="EY77" s="1">
        <v>8</v>
      </c>
      <c r="EZ77" s="1">
        <v>3599</v>
      </c>
      <c r="FA77" s="1">
        <f>EZ77-FA66</f>
        <v>2027.7670872067567</v>
      </c>
      <c r="FB77" s="1">
        <v>8</v>
      </c>
      <c r="FC77" s="1">
        <v>3849</v>
      </c>
      <c r="FD77" s="1">
        <f>FC77-FD66</f>
        <v>2060.6791307055701</v>
      </c>
      <c r="FE77" s="1">
        <v>8</v>
      </c>
      <c r="FF77" s="1">
        <v>2780</v>
      </c>
      <c r="FG77" s="1">
        <f>FF77-FG66</f>
        <v>1001.4207056666535</v>
      </c>
      <c r="FH77" s="1">
        <v>8</v>
      </c>
      <c r="FI77" s="1">
        <v>3143</v>
      </c>
      <c r="FJ77" s="1">
        <f>FI77-FJ66</f>
        <v>1378.5123096223399</v>
      </c>
      <c r="FN77" s="1">
        <v>8</v>
      </c>
      <c r="FO77" s="1">
        <v>3098</v>
      </c>
      <c r="FP77" s="1">
        <f>FO77-FP66</f>
        <v>1742.1941307464867</v>
      </c>
      <c r="FQ77" s="1">
        <v>8</v>
      </c>
      <c r="FR77" s="1">
        <v>3228</v>
      </c>
      <c r="FS77" s="1">
        <f>FR77-FS66</f>
        <v>1816.1400838137868</v>
      </c>
      <c r="FT77" s="1">
        <v>8</v>
      </c>
      <c r="FU77" s="1">
        <v>4766</v>
      </c>
      <c r="FV77" s="1">
        <f>FU77-FV66</f>
        <v>3238.7037613911461</v>
      </c>
      <c r="FW77" s="1">
        <v>8</v>
      </c>
      <c r="FX77" s="1">
        <v>3302</v>
      </c>
      <c r="FY77" s="1">
        <f>FX77-FY66</f>
        <v>1758.5525680133333</v>
      </c>
    </row>
    <row r="78" spans="1:181" x14ac:dyDescent="0.25">
      <c r="A78" s="2"/>
      <c r="B78" s="1">
        <v>9</v>
      </c>
      <c r="C78" s="1">
        <v>1283</v>
      </c>
      <c r="D78" s="1">
        <f t="shared" si="5"/>
        <v>231</v>
      </c>
      <c r="E78" s="1">
        <v>9</v>
      </c>
      <c r="F78" s="1">
        <v>1138</v>
      </c>
      <c r="G78" s="1">
        <f t="shared" si="6"/>
        <v>98</v>
      </c>
      <c r="H78" s="1">
        <v>9</v>
      </c>
      <c r="I78" s="1">
        <v>1209</v>
      </c>
      <c r="J78" s="1">
        <f t="shared" si="7"/>
        <v>183</v>
      </c>
      <c r="K78" s="1">
        <v>9</v>
      </c>
      <c r="L78" s="1">
        <v>1131</v>
      </c>
      <c r="M78" s="1">
        <f t="shared" si="8"/>
        <v>81</v>
      </c>
      <c r="N78" s="1">
        <v>9</v>
      </c>
      <c r="O78" s="1">
        <v>1177</v>
      </c>
      <c r="P78" s="1">
        <f t="shared" si="9"/>
        <v>122</v>
      </c>
      <c r="T78" s="1">
        <v>9</v>
      </c>
      <c r="U78" s="1">
        <v>1163.8546571136101</v>
      </c>
      <c r="V78" s="1">
        <f>U78-V66</f>
        <v>131.03749793681482</v>
      </c>
      <c r="W78" s="1">
        <v>9</v>
      </c>
      <c r="X78" s="1">
        <v>1198.9529602595301</v>
      </c>
      <c r="Y78" s="1">
        <f>X78-Y66</f>
        <v>166.13580108273482</v>
      </c>
      <c r="Z78" s="1">
        <v>9</v>
      </c>
      <c r="AA78" s="1">
        <v>1217.6255961844199</v>
      </c>
      <c r="AB78" s="1">
        <f>AA78-AB66</f>
        <v>207.07932756754326</v>
      </c>
      <c r="AC78" s="1">
        <v>9</v>
      </c>
      <c r="AD78" s="1">
        <v>1292.2552693208399</v>
      </c>
      <c r="AE78" s="1">
        <f>AD78-AE66</f>
        <v>288.06304416919465</v>
      </c>
      <c r="AI78" s="1">
        <v>9</v>
      </c>
      <c r="AJ78" s="1">
        <v>1571.01065449011</v>
      </c>
      <c r="AK78" s="1">
        <f>AJ78-AK66</f>
        <v>72.697727499333268</v>
      </c>
      <c r="AL78" s="1">
        <v>9</v>
      </c>
      <c r="AM78" s="1">
        <v>1671.1928281461401</v>
      </c>
      <c r="AN78" s="1">
        <f>AM78-AN66</f>
        <v>112.51200904525331</v>
      </c>
      <c r="AO78" s="1">
        <v>9</v>
      </c>
      <c r="AP78" s="1">
        <v>1742.76647097195</v>
      </c>
      <c r="AQ78" s="1">
        <f>AP78-AQ66</f>
        <v>108.50132362068007</v>
      </c>
      <c r="AR78" s="1">
        <v>9</v>
      </c>
      <c r="AS78" s="1">
        <v>1615.0083226632501</v>
      </c>
      <c r="AT78" s="1">
        <f>AS78-AT66</f>
        <v>-25.092421805300091</v>
      </c>
      <c r="AW78" s="2"/>
      <c r="AX78" s="1">
        <v>9</v>
      </c>
      <c r="AY78" s="1">
        <v>2409.6819306930702</v>
      </c>
      <c r="AZ78" s="1">
        <f>AY78-AZ66</f>
        <v>1084.4679841171935</v>
      </c>
      <c r="BA78" s="1">
        <v>9</v>
      </c>
      <c r="BB78" s="1">
        <v>1835.3736363636399</v>
      </c>
      <c r="BC78" s="1">
        <f>BB78-BC66</f>
        <v>549.7053352086366</v>
      </c>
      <c r="BD78" s="1">
        <v>9</v>
      </c>
      <c r="BE78" s="1">
        <v>2054.6123511904798</v>
      </c>
      <c r="BF78" s="1">
        <f>BE78-BF66</f>
        <v>788.98187991078316</v>
      </c>
      <c r="BG78" s="1">
        <v>9</v>
      </c>
      <c r="BH78" s="1">
        <v>2400.3301707779901</v>
      </c>
      <c r="BI78" s="1">
        <f>BH78-BI66</f>
        <v>886.6790847970035</v>
      </c>
      <c r="BM78" s="1">
        <v>9</v>
      </c>
      <c r="BN78" s="1">
        <v>1921.9155045119001</v>
      </c>
      <c r="BO78" s="1">
        <f>BN78-BO66</f>
        <v>814.95179206910007</v>
      </c>
      <c r="BP78" s="1">
        <v>9</v>
      </c>
      <c r="BQ78" s="1">
        <v>2012.12771996216</v>
      </c>
      <c r="BR78" s="1">
        <f>BQ78-BR66</f>
        <v>856.59310188964992</v>
      </c>
      <c r="BS78" s="1">
        <v>9</v>
      </c>
      <c r="BT78" s="1">
        <v>1738.18146417445</v>
      </c>
      <c r="BU78" s="1">
        <f>BT78-BU66</f>
        <v>585.09977602681329</v>
      </c>
      <c r="BV78" s="1">
        <v>9</v>
      </c>
      <c r="BW78" s="1">
        <v>1972.2200557103099</v>
      </c>
      <c r="BX78" s="1">
        <f>BW78-BX66</f>
        <v>803.19252283800643</v>
      </c>
      <c r="CB78" s="1">
        <v>9</v>
      </c>
      <c r="CC78" s="1">
        <v>1917.34996276992</v>
      </c>
      <c r="CD78" s="1">
        <f>CC78-CD66</f>
        <v>683.61679269676665</v>
      </c>
      <c r="CE78" s="1">
        <v>9</v>
      </c>
      <c r="CF78" s="1">
        <v>2128.4442134442102</v>
      </c>
      <c r="CG78" s="1">
        <f>CF78-CG66</f>
        <v>777.49115738268688</v>
      </c>
      <c r="CH78" s="1">
        <v>9</v>
      </c>
      <c r="CI78" s="1">
        <v>2716.2992930086398</v>
      </c>
      <c r="CJ78" s="1">
        <f>CI78-CJ66</f>
        <v>1060.6538505738101</v>
      </c>
      <c r="CK78" s="1">
        <v>9</v>
      </c>
      <c r="CL78" s="1">
        <v>3415.3748006379601</v>
      </c>
      <c r="CM78" s="1">
        <f>CL78-CM66</f>
        <v>1658.4825593175601</v>
      </c>
      <c r="CP78" s="2"/>
      <c r="CQ78" s="1">
        <v>9</v>
      </c>
      <c r="CR78" s="1">
        <v>16382.990099009899</v>
      </c>
      <c r="CS78" s="1">
        <f>CR78-CS66</f>
        <v>14875.577723243456</v>
      </c>
      <c r="CT78" s="1">
        <v>9</v>
      </c>
      <c r="CU78" s="1">
        <v>16383</v>
      </c>
      <c r="CV78" s="1">
        <f>CU78-CV66</f>
        <v>14870.848570260054</v>
      </c>
      <c r="CW78" s="1">
        <v>9</v>
      </c>
      <c r="CX78" s="1">
        <v>16381.9314336598</v>
      </c>
      <c r="CY78" s="1">
        <f>CX78-CY66</f>
        <v>14779.596894768751</v>
      </c>
      <c r="CZ78" s="1">
        <v>9</v>
      </c>
      <c r="DA78" s="1">
        <v>16382.3737089202</v>
      </c>
      <c r="DB78" s="1">
        <f>DA78-DB66</f>
        <v>14831.123944316394</v>
      </c>
      <c r="DF78" s="1">
        <v>9</v>
      </c>
      <c r="DG78" s="1">
        <v>16383</v>
      </c>
      <c r="DH78" s="1">
        <f>DG78-DH66</f>
        <v>14566.522040607029</v>
      </c>
      <c r="DI78" s="1">
        <v>9</v>
      </c>
      <c r="DJ78" s="1">
        <v>16382.770597738299</v>
      </c>
      <c r="DK78" s="1">
        <f>DJ78-DK66</f>
        <v>14507.255321807716</v>
      </c>
      <c r="DL78" s="1">
        <v>9</v>
      </c>
      <c r="DM78" s="1">
        <v>16328.7651273885</v>
      </c>
      <c r="DN78" s="1">
        <f>DM78-DN66</f>
        <v>14515.46680761332</v>
      </c>
      <c r="DO78" s="1">
        <v>9</v>
      </c>
      <c r="DP78" s="1">
        <v>16381.5930232558</v>
      </c>
      <c r="DQ78" s="1">
        <f>DP78-DQ66</f>
        <v>14487.169740541834</v>
      </c>
      <c r="DU78" s="1">
        <v>9</v>
      </c>
      <c r="DV78" s="1">
        <v>16383</v>
      </c>
      <c r="DW78" s="1">
        <f>DV78-DW66</f>
        <v>14891.313042679723</v>
      </c>
      <c r="DX78" s="1">
        <v>9</v>
      </c>
      <c r="DY78" s="1">
        <v>16343.471711456899</v>
      </c>
      <c r="DZ78" s="1">
        <f>DY78-DZ66</f>
        <v>14706.949645137487</v>
      </c>
      <c r="EA78" s="1">
        <v>9</v>
      </c>
      <c r="EB78" s="1">
        <v>16382.603355704699</v>
      </c>
      <c r="EC78" s="1">
        <f>EB78-EC66</f>
        <v>14799.10828344218</v>
      </c>
      <c r="ED78" s="1">
        <v>9</v>
      </c>
      <c r="EE78" s="1">
        <v>16382.222113502899</v>
      </c>
      <c r="EF78" s="1">
        <f>EE78-EF66</f>
        <v>14802.311583938157</v>
      </c>
      <c r="EI78" s="2"/>
      <c r="EJ78" s="1">
        <v>9</v>
      </c>
      <c r="EK78" s="1">
        <v>2576</v>
      </c>
      <c r="EL78" s="1">
        <f>EK78-EL66</f>
        <v>1403.0953021314635</v>
      </c>
      <c r="EM78" s="1">
        <v>9</v>
      </c>
      <c r="EN78" s="1">
        <v>3144</v>
      </c>
      <c r="EO78" s="1">
        <f>EN78-EO66</f>
        <v>2010.7076983944864</v>
      </c>
      <c r="EP78" s="1">
        <v>9</v>
      </c>
      <c r="EQ78" s="1">
        <v>3922</v>
      </c>
      <c r="ER78" s="1">
        <f>EQ78-ER66</f>
        <v>2767.2843384070129</v>
      </c>
      <c r="ES78" s="1">
        <v>9</v>
      </c>
      <c r="ET78" s="1">
        <v>3125</v>
      </c>
      <c r="EU78" s="1">
        <f>ET78-EU66</f>
        <v>1788.2721682218232</v>
      </c>
      <c r="EY78" s="1">
        <v>9</v>
      </c>
      <c r="EZ78" s="1">
        <v>3750</v>
      </c>
      <c r="FA78" s="1">
        <f>EZ78-FA66</f>
        <v>2178.7670872067565</v>
      </c>
      <c r="FB78" s="1">
        <v>9</v>
      </c>
      <c r="FC78" s="1">
        <v>3742</v>
      </c>
      <c r="FD78" s="1">
        <f>FC78-FD66</f>
        <v>1953.6791307055701</v>
      </c>
      <c r="FE78" s="1">
        <v>9</v>
      </c>
      <c r="FF78" s="1">
        <v>3941</v>
      </c>
      <c r="FG78" s="1">
        <f>FF78-FG66</f>
        <v>2162.4207056666537</v>
      </c>
      <c r="FH78" s="1">
        <v>9</v>
      </c>
      <c r="FI78" s="1">
        <v>3442</v>
      </c>
      <c r="FJ78" s="1">
        <f>FI78-FJ66</f>
        <v>1677.5123096223399</v>
      </c>
      <c r="FN78" s="1">
        <v>9</v>
      </c>
      <c r="FO78" s="1">
        <v>4585</v>
      </c>
      <c r="FP78" s="1">
        <f>FO78-FP66</f>
        <v>3229.1941307464867</v>
      </c>
      <c r="FQ78" s="1">
        <v>9</v>
      </c>
      <c r="FR78" s="1">
        <v>2716</v>
      </c>
      <c r="FS78" s="1">
        <f>FR78-FS66</f>
        <v>1304.1400838137868</v>
      </c>
      <c r="FT78" s="1">
        <v>9</v>
      </c>
      <c r="FU78" s="1">
        <v>3115</v>
      </c>
      <c r="FV78" s="1">
        <f>FU78-FV66</f>
        <v>1587.7037613911464</v>
      </c>
      <c r="FW78" s="1">
        <v>9</v>
      </c>
      <c r="FX78" s="1">
        <v>2943</v>
      </c>
      <c r="FY78" s="1">
        <f>FX78-FY66</f>
        <v>1399.5525680133333</v>
      </c>
    </row>
    <row r="79" spans="1:181" x14ac:dyDescent="0.25">
      <c r="A79" s="2"/>
      <c r="B79" s="1">
        <v>10</v>
      </c>
      <c r="C79" s="1">
        <v>1255</v>
      </c>
      <c r="D79" s="1">
        <f t="shared" si="5"/>
        <v>203</v>
      </c>
      <c r="E79" s="1">
        <v>10</v>
      </c>
      <c r="F79" s="1">
        <v>1178</v>
      </c>
      <c r="G79" s="1">
        <f t="shared" si="6"/>
        <v>138</v>
      </c>
      <c r="H79" s="1">
        <v>10</v>
      </c>
      <c r="I79" s="1">
        <v>1194</v>
      </c>
      <c r="J79" s="1">
        <f t="shared" si="7"/>
        <v>168</v>
      </c>
      <c r="K79" s="1">
        <v>10</v>
      </c>
      <c r="L79" s="1">
        <v>1182</v>
      </c>
      <c r="M79" s="1">
        <f t="shared" si="8"/>
        <v>132</v>
      </c>
      <c r="N79" s="1">
        <v>10</v>
      </c>
      <c r="O79" s="1">
        <v>1167</v>
      </c>
      <c r="P79" s="1">
        <f t="shared" si="9"/>
        <v>112</v>
      </c>
      <c r="T79" s="1">
        <v>10</v>
      </c>
      <c r="U79" s="1">
        <v>1143.3425925925901</v>
      </c>
      <c r="V79" s="1">
        <f>U79-V66</f>
        <v>110.52543341579485</v>
      </c>
      <c r="W79" s="1">
        <v>10</v>
      </c>
      <c r="X79" s="1">
        <v>1261.30674342105</v>
      </c>
      <c r="Y79" s="1">
        <f>X79-Y66</f>
        <v>228.48958424425473</v>
      </c>
      <c r="Z79" s="1">
        <v>10</v>
      </c>
      <c r="AA79" s="1">
        <v>1233.9634340222599</v>
      </c>
      <c r="AB79" s="1">
        <f>AA79-AB66</f>
        <v>223.41716540538323</v>
      </c>
      <c r="AC79" s="1">
        <v>10</v>
      </c>
      <c r="AD79" s="1">
        <v>1197.9377462569</v>
      </c>
      <c r="AE79" s="1">
        <f>AD79-AE66</f>
        <v>193.74552110525474</v>
      </c>
      <c r="AI79" s="1">
        <v>10</v>
      </c>
      <c r="AJ79" s="1">
        <v>1545.4476479514401</v>
      </c>
      <c r="AK79" s="1">
        <f>AJ79-AK66</f>
        <v>47.134720960663344</v>
      </c>
      <c r="AL79" s="1">
        <v>10</v>
      </c>
      <c r="AM79" s="1">
        <v>1638.4393024815599</v>
      </c>
      <c r="AN79" s="1">
        <f>AM79-AN66</f>
        <v>79.758483380673169</v>
      </c>
      <c r="AO79" s="1">
        <v>10</v>
      </c>
      <c r="AP79" s="1">
        <v>1721.60104302477</v>
      </c>
      <c r="AQ79" s="1">
        <f>AP79-AQ66</f>
        <v>87.33589567350009</v>
      </c>
      <c r="AR79" s="1">
        <v>10</v>
      </c>
      <c r="AS79" s="1">
        <v>1779.9321705426401</v>
      </c>
      <c r="AT79" s="1">
        <f>AS79-AT66</f>
        <v>139.8314260740899</v>
      </c>
      <c r="AW79" s="2"/>
      <c r="AX79" s="1">
        <v>10</v>
      </c>
      <c r="AY79" s="1">
        <v>2118.5442092154399</v>
      </c>
      <c r="AZ79" s="1">
        <f>AY79-AZ66</f>
        <v>793.33026263956322</v>
      </c>
      <c r="BA79" s="1">
        <v>10</v>
      </c>
      <c r="BB79" s="1">
        <v>1908.4556159420299</v>
      </c>
      <c r="BC79" s="1">
        <f>BB79-BC66</f>
        <v>622.78731478702662</v>
      </c>
      <c r="BD79" s="1">
        <v>10</v>
      </c>
      <c r="BE79" s="1">
        <v>2028.5380597014901</v>
      </c>
      <c r="BF79" s="1">
        <f>BE79-BF66</f>
        <v>762.90758842179343</v>
      </c>
      <c r="BG79" s="1">
        <v>10</v>
      </c>
      <c r="BH79" s="1">
        <v>2228.2267552182202</v>
      </c>
      <c r="BI79" s="1">
        <f>BH79-BI66</f>
        <v>714.57566923723357</v>
      </c>
      <c r="BM79" s="1">
        <v>10</v>
      </c>
      <c r="BN79" s="1">
        <v>2050.1861788617898</v>
      </c>
      <c r="BO79" s="1">
        <f>BN79-BO66</f>
        <v>943.22246641898982</v>
      </c>
      <c r="BP79" s="1">
        <v>10</v>
      </c>
      <c r="BQ79" s="1">
        <v>1803.1</v>
      </c>
      <c r="BR79" s="1">
        <f>BQ79-BR66</f>
        <v>647.56538192748985</v>
      </c>
      <c r="BS79" s="1">
        <v>10</v>
      </c>
      <c r="BT79" s="1">
        <v>1813.3117692907199</v>
      </c>
      <c r="BU79" s="1">
        <f>BT79-BU66</f>
        <v>660.23008114308323</v>
      </c>
      <c r="BV79" s="1">
        <v>10</v>
      </c>
      <c r="BW79" s="1">
        <v>1965.5742115027799</v>
      </c>
      <c r="BX79" s="1">
        <f>BW79-BX66</f>
        <v>796.54667863047644</v>
      </c>
      <c r="CB79" s="1">
        <v>10</v>
      </c>
      <c r="CC79" s="1">
        <v>1937.0467706013401</v>
      </c>
      <c r="CD79" s="1">
        <f>CC79-CD66</f>
        <v>703.31360052818673</v>
      </c>
      <c r="CE79" s="1">
        <v>10</v>
      </c>
      <c r="CF79" s="1">
        <v>2156.1171107994401</v>
      </c>
      <c r="CG79" s="1">
        <f>CF79-CG66</f>
        <v>805.16405473791679</v>
      </c>
      <c r="CH79" s="1">
        <v>10</v>
      </c>
      <c r="CI79" s="1">
        <v>2514.3691588785</v>
      </c>
      <c r="CJ79" s="1">
        <f>CI79-CJ66</f>
        <v>858.72371644367036</v>
      </c>
      <c r="CK79" s="1">
        <v>10</v>
      </c>
      <c r="CL79" s="1">
        <v>3280.5835331734602</v>
      </c>
      <c r="CM79" s="1">
        <f>CL79-CM66</f>
        <v>1523.6912918530602</v>
      </c>
      <c r="CP79" s="2"/>
      <c r="CQ79" s="1">
        <v>10</v>
      </c>
      <c r="CR79" s="1">
        <v>16383</v>
      </c>
      <c r="CS79" s="1">
        <f>CR79-CS66</f>
        <v>14875.587624233556</v>
      </c>
      <c r="CT79" s="1">
        <v>10</v>
      </c>
      <c r="CU79" s="1">
        <v>16382.216195569101</v>
      </c>
      <c r="CV79" s="1">
        <f>CU79-CV66</f>
        <v>14870.064765829155</v>
      </c>
      <c r="CW79" s="1">
        <v>10</v>
      </c>
      <c r="CX79" s="1">
        <v>16383</v>
      </c>
      <c r="CY79" s="1">
        <f>CX79-CY66</f>
        <v>14780.665461108951</v>
      </c>
      <c r="CZ79" s="1">
        <v>10</v>
      </c>
      <c r="DA79" s="1">
        <v>16382.835988753501</v>
      </c>
      <c r="DB79" s="1">
        <f>DA79-DB66</f>
        <v>14831.586224149694</v>
      </c>
      <c r="DF79" s="1">
        <v>10</v>
      </c>
      <c r="DG79" s="1">
        <v>16368.711225997</v>
      </c>
      <c r="DH79" s="1">
        <f>DG79-DH66</f>
        <v>14552.233266604029</v>
      </c>
      <c r="DI79" s="1">
        <v>10</v>
      </c>
      <c r="DJ79" s="1">
        <v>16382.8516129032</v>
      </c>
      <c r="DK79" s="1">
        <f>DJ79-DK66</f>
        <v>14507.336336972616</v>
      </c>
      <c r="DL79" s="1">
        <v>10</v>
      </c>
      <c r="DM79" s="1">
        <v>16378.834394904499</v>
      </c>
      <c r="DN79" s="1">
        <f>DM79-DN66</f>
        <v>14565.536075129319</v>
      </c>
      <c r="DO79" s="1">
        <v>10</v>
      </c>
      <c r="DP79" s="1">
        <v>16383</v>
      </c>
      <c r="DQ79" s="1">
        <f>DP79-DQ66</f>
        <v>14488.576717286032</v>
      </c>
      <c r="DU79" s="1">
        <v>10</v>
      </c>
      <c r="DV79" s="1">
        <v>16381.990063875101</v>
      </c>
      <c r="DW79" s="1">
        <f>DV79-DW66</f>
        <v>14890.303106554824</v>
      </c>
      <c r="DX79" s="1">
        <v>10</v>
      </c>
      <c r="DY79" s="1">
        <v>16382.9529824561</v>
      </c>
      <c r="DZ79" s="1">
        <f>DY79-DZ66</f>
        <v>14746.430916136687</v>
      </c>
      <c r="EA79" s="1">
        <v>10</v>
      </c>
      <c r="EB79" s="1">
        <v>16381.5403602402</v>
      </c>
      <c r="EC79" s="1">
        <f>EB79-EC66</f>
        <v>14798.04528797768</v>
      </c>
      <c r="ED79" s="1">
        <v>10</v>
      </c>
      <c r="EE79" s="1">
        <v>16383</v>
      </c>
      <c r="EF79" s="1">
        <f>EE79-EF66</f>
        <v>14803.089470435258</v>
      </c>
      <c r="EI79" s="2"/>
      <c r="EJ79" s="1">
        <v>10</v>
      </c>
      <c r="EK79" s="1">
        <v>3351</v>
      </c>
      <c r="EL79" s="1">
        <f>EK79-EL66</f>
        <v>2178.0953021314635</v>
      </c>
      <c r="EM79" s="1">
        <v>10</v>
      </c>
      <c r="EN79" s="1">
        <v>3418</v>
      </c>
      <c r="EO79" s="1">
        <f>EN79-EO66</f>
        <v>2284.7076983944862</v>
      </c>
      <c r="EP79" s="1">
        <v>10</v>
      </c>
      <c r="EQ79" s="1">
        <v>2883</v>
      </c>
      <c r="ER79" s="1">
        <f>EQ79-ER66</f>
        <v>1728.2843384070131</v>
      </c>
      <c r="ES79" s="1">
        <v>10</v>
      </c>
      <c r="ET79" s="1">
        <v>3622</v>
      </c>
      <c r="EU79" s="1">
        <f>ET79-EU66</f>
        <v>2285.2721682218234</v>
      </c>
      <c r="EY79" s="1">
        <v>10</v>
      </c>
      <c r="EZ79" s="1">
        <v>2839</v>
      </c>
      <c r="FA79" s="1">
        <f>EZ79-FA66</f>
        <v>1267.7670872067567</v>
      </c>
      <c r="FB79" s="1">
        <v>10</v>
      </c>
      <c r="FC79" s="1">
        <v>3817</v>
      </c>
      <c r="FD79" s="1">
        <f>FC79-FD66</f>
        <v>2028.6791307055701</v>
      </c>
      <c r="FE79" s="1">
        <v>10</v>
      </c>
      <c r="FF79" s="1">
        <v>3780</v>
      </c>
      <c r="FG79" s="1">
        <f>FF79-FG66</f>
        <v>2001.4207056666535</v>
      </c>
      <c r="FH79" s="1">
        <v>10</v>
      </c>
      <c r="FI79" s="1">
        <v>3006</v>
      </c>
      <c r="FJ79" s="1">
        <f>FI79-FJ66</f>
        <v>1241.5123096223399</v>
      </c>
      <c r="FN79" s="1">
        <v>10</v>
      </c>
      <c r="FO79" s="1">
        <v>4468</v>
      </c>
      <c r="FP79" s="1">
        <f>FO79-FP66</f>
        <v>3112.1941307464867</v>
      </c>
      <c r="FQ79" s="1">
        <v>10</v>
      </c>
      <c r="FR79" s="1">
        <v>3568</v>
      </c>
      <c r="FS79" s="1">
        <f>FR79-FS66</f>
        <v>2156.140083813787</v>
      </c>
      <c r="FT79" s="1">
        <v>10</v>
      </c>
      <c r="FU79" s="1">
        <v>2721</v>
      </c>
      <c r="FV79" s="1">
        <f>FU79-FV66</f>
        <v>1193.7037613911464</v>
      </c>
      <c r="FW79" s="1">
        <v>10</v>
      </c>
      <c r="FX79" s="1">
        <v>3676</v>
      </c>
      <c r="FY79" s="1">
        <f>FX79-FY66</f>
        <v>2132.5525680133333</v>
      </c>
    </row>
    <row r="80" spans="1:181" x14ac:dyDescent="0.25">
      <c r="A80" s="2"/>
      <c r="B80" s="1">
        <v>11</v>
      </c>
      <c r="C80" s="1">
        <v>1211</v>
      </c>
      <c r="D80" s="1">
        <f t="shared" si="5"/>
        <v>159</v>
      </c>
      <c r="E80" s="1">
        <v>11</v>
      </c>
      <c r="F80" s="1">
        <v>1200</v>
      </c>
      <c r="G80" s="1">
        <f t="shared" si="6"/>
        <v>160</v>
      </c>
      <c r="H80" s="1">
        <v>11</v>
      </c>
      <c r="I80" s="1">
        <v>1178</v>
      </c>
      <c r="J80" s="1">
        <f t="shared" si="7"/>
        <v>152</v>
      </c>
      <c r="K80" s="1">
        <v>11</v>
      </c>
      <c r="L80" s="1">
        <v>1166</v>
      </c>
      <c r="M80" s="1">
        <f t="shared" si="8"/>
        <v>116</v>
      </c>
      <c r="N80" s="1">
        <v>11</v>
      </c>
      <c r="O80" s="1">
        <v>1162</v>
      </c>
      <c r="P80" s="1">
        <f t="shared" si="9"/>
        <v>107</v>
      </c>
      <c r="T80" s="1">
        <v>11</v>
      </c>
      <c r="U80" s="1">
        <v>1236.75865580448</v>
      </c>
      <c r="V80" s="1">
        <f>U80-V66</f>
        <v>203.94149662768473</v>
      </c>
      <c r="W80" s="1">
        <v>11</v>
      </c>
      <c r="X80" s="1">
        <v>1149.3990267639899</v>
      </c>
      <c r="Y80" s="1">
        <f>X80-Y66</f>
        <v>116.58186758719467</v>
      </c>
      <c r="Z80" s="1">
        <v>11</v>
      </c>
      <c r="AA80" s="1">
        <v>1250.0015974440901</v>
      </c>
      <c r="AB80" s="1">
        <f>AA80-AB66</f>
        <v>239.45532882721341</v>
      </c>
      <c r="AC80" s="1">
        <v>11</v>
      </c>
      <c r="AD80" s="1">
        <v>1168.3906976744199</v>
      </c>
      <c r="AE80" s="1">
        <f>AD80-AE66</f>
        <v>164.19847252277464</v>
      </c>
      <c r="AI80" s="1">
        <v>11</v>
      </c>
      <c r="AJ80" s="1">
        <v>1553.05580693816</v>
      </c>
      <c r="AK80" s="1">
        <f>AJ80-AK66</f>
        <v>54.742879947383244</v>
      </c>
      <c r="AL80" s="1">
        <v>11</v>
      </c>
      <c r="AM80" s="1">
        <v>1618.5</v>
      </c>
      <c r="AN80" s="1">
        <f>AM80-AN66</f>
        <v>59.819180899113235</v>
      </c>
      <c r="AO80" s="1">
        <v>11</v>
      </c>
      <c r="AP80" s="1">
        <v>1699.13525935653</v>
      </c>
      <c r="AQ80" s="1">
        <f>AP80-AQ66</f>
        <v>64.870112005260125</v>
      </c>
      <c r="AR80" s="1">
        <v>11</v>
      </c>
      <c r="AS80" s="1">
        <v>1765.0412903225799</v>
      </c>
      <c r="AT80" s="1">
        <f>AS80-AT66</f>
        <v>124.94054585402978</v>
      </c>
      <c r="AW80" s="2"/>
      <c r="AX80" s="1">
        <v>11</v>
      </c>
      <c r="AY80" s="1">
        <v>2271.8769987699902</v>
      </c>
      <c r="AZ80" s="1">
        <f>AY80-AZ66</f>
        <v>946.66305219411356</v>
      </c>
      <c r="BA80" s="1">
        <v>11</v>
      </c>
      <c r="BB80" s="1">
        <v>1986.16375344986</v>
      </c>
      <c r="BC80" s="1">
        <f>BB80-BC66</f>
        <v>700.4954522948567</v>
      </c>
      <c r="BD80" s="1">
        <v>11</v>
      </c>
      <c r="BE80" s="1">
        <v>1743.1388478582001</v>
      </c>
      <c r="BF80" s="1">
        <f>BE80-BF66</f>
        <v>477.50837657850343</v>
      </c>
      <c r="BG80" s="1">
        <v>11</v>
      </c>
      <c r="BH80" s="1">
        <v>2015.61105815062</v>
      </c>
      <c r="BI80" s="1">
        <f>BH80-BI66</f>
        <v>501.95997216963337</v>
      </c>
      <c r="BM80" s="1">
        <v>11</v>
      </c>
      <c r="BN80" s="1">
        <v>1786.7549180327901</v>
      </c>
      <c r="BO80" s="1">
        <f>BN80-BO66</f>
        <v>679.79120558999011</v>
      </c>
      <c r="BP80" s="1">
        <v>11</v>
      </c>
      <c r="BQ80" s="1">
        <v>1808.21052631579</v>
      </c>
      <c r="BR80" s="1">
        <f>BQ80-BR66</f>
        <v>652.67590824327999</v>
      </c>
      <c r="BS80" s="1">
        <v>11</v>
      </c>
      <c r="BT80" s="1">
        <v>1809.2864992150701</v>
      </c>
      <c r="BU80" s="1">
        <f>BT80-BU66</f>
        <v>656.20481106743341</v>
      </c>
      <c r="BV80" s="1">
        <v>11</v>
      </c>
      <c r="BW80" s="1">
        <v>1917.2728110599101</v>
      </c>
      <c r="BX80" s="1">
        <f>BW80-BX66</f>
        <v>748.24527818760657</v>
      </c>
      <c r="CB80" s="1">
        <v>11</v>
      </c>
      <c r="CC80" s="1">
        <v>1998.6882923191599</v>
      </c>
      <c r="CD80" s="1">
        <f>CC80-CD66</f>
        <v>764.95512224600657</v>
      </c>
      <c r="CE80" s="1">
        <v>11</v>
      </c>
      <c r="CF80" s="1">
        <v>2287.9644351464399</v>
      </c>
      <c r="CG80" s="1">
        <f>CF80-CG66</f>
        <v>937.0113790849166</v>
      </c>
      <c r="CH80" s="1">
        <v>11</v>
      </c>
      <c r="CI80" s="1">
        <v>2633.0118017309201</v>
      </c>
      <c r="CJ80" s="1">
        <f>CI80-CJ66</f>
        <v>977.36635929609042</v>
      </c>
      <c r="CK80" s="1">
        <v>11</v>
      </c>
      <c r="CL80" s="1">
        <v>3212.9808764940199</v>
      </c>
      <c r="CM80" s="1">
        <f>CL80-CM66</f>
        <v>1456.0886351736199</v>
      </c>
      <c r="CP80" s="2"/>
      <c r="CQ80" s="1">
        <v>11</v>
      </c>
      <c r="CR80" s="1">
        <v>16383</v>
      </c>
      <c r="CS80" s="1">
        <f>CR80-CS66</f>
        <v>14875.587624233556</v>
      </c>
      <c r="CT80" s="1">
        <v>11</v>
      </c>
      <c r="CU80" s="1">
        <v>16383</v>
      </c>
      <c r="CV80" s="1">
        <f>CU80-CV66</f>
        <v>14870.848570260054</v>
      </c>
      <c r="CW80" s="1">
        <v>11</v>
      </c>
      <c r="CX80" s="1">
        <v>16372.2528735632</v>
      </c>
      <c r="CY80" s="1">
        <f>CX80-CY66</f>
        <v>14769.918334672151</v>
      </c>
      <c r="CZ80" s="1">
        <v>11</v>
      </c>
      <c r="DA80" s="1">
        <v>16383</v>
      </c>
      <c r="DB80" s="1">
        <f>DA80-DB66</f>
        <v>14831.750235396194</v>
      </c>
      <c r="DF80" s="1">
        <v>11</v>
      </c>
      <c r="DG80" s="1">
        <v>16382.662979351</v>
      </c>
      <c r="DH80" s="1">
        <f>DG80-DH66</f>
        <v>14566.185019958029</v>
      </c>
      <c r="DI80" s="1">
        <v>11</v>
      </c>
      <c r="DJ80" s="1">
        <v>16383</v>
      </c>
      <c r="DK80" s="1">
        <f>DJ80-DK66</f>
        <v>14507.484724069416</v>
      </c>
      <c r="DL80" s="1">
        <v>11</v>
      </c>
      <c r="DM80" s="1">
        <v>16382.782712133199</v>
      </c>
      <c r="DN80" s="1">
        <f>DM80-DN66</f>
        <v>14569.484392358019</v>
      </c>
      <c r="DO80" s="1">
        <v>11</v>
      </c>
      <c r="DP80" s="1">
        <v>16383</v>
      </c>
      <c r="DQ80" s="1">
        <f>DP80-DQ66</f>
        <v>14488.576717286032</v>
      </c>
      <c r="DU80" s="1">
        <v>11</v>
      </c>
      <c r="DV80" s="1">
        <v>16382.7992982456</v>
      </c>
      <c r="DW80" s="1">
        <f>DV80-DW66</f>
        <v>14891.112340925323</v>
      </c>
      <c r="DX80" s="1">
        <v>11</v>
      </c>
      <c r="DY80" s="1">
        <v>16383</v>
      </c>
      <c r="DZ80" s="1">
        <f>DY80-DZ66</f>
        <v>14746.477933680588</v>
      </c>
      <c r="EA80" s="1">
        <v>11</v>
      </c>
      <c r="EB80" s="1">
        <v>16382.429336905599</v>
      </c>
      <c r="EC80" s="1">
        <f>EB80-EC66</f>
        <v>14798.93426464308</v>
      </c>
      <c r="ED80" s="1">
        <v>11</v>
      </c>
      <c r="EE80" s="1">
        <v>16383</v>
      </c>
      <c r="EF80" s="1">
        <f>EE80-EF66</f>
        <v>14803.089470435258</v>
      </c>
      <c r="EI80" s="2"/>
      <c r="EJ80" s="1">
        <v>11</v>
      </c>
      <c r="EK80" s="1">
        <v>3371</v>
      </c>
      <c r="EL80" s="1">
        <f>EK80-EL66</f>
        <v>2198.0953021314635</v>
      </c>
      <c r="EM80" s="1">
        <v>11</v>
      </c>
      <c r="EN80" s="1">
        <v>3170</v>
      </c>
      <c r="EO80" s="1">
        <f>EN80-EO66</f>
        <v>2036.7076983944864</v>
      </c>
      <c r="EP80" s="1">
        <v>11</v>
      </c>
      <c r="EQ80" s="1">
        <v>3027</v>
      </c>
      <c r="ER80" s="1">
        <f>EQ80-ER66</f>
        <v>1872.2843384070131</v>
      </c>
      <c r="ES80" s="1">
        <v>11</v>
      </c>
      <c r="ET80" s="1">
        <v>2647</v>
      </c>
      <c r="EU80" s="1">
        <f>ET80-EU66</f>
        <v>1310.2721682218232</v>
      </c>
      <c r="EY80" s="1">
        <v>11</v>
      </c>
      <c r="EZ80" s="1">
        <v>2714</v>
      </c>
      <c r="FA80" s="1">
        <f>EZ80-FA66</f>
        <v>1142.7670872067567</v>
      </c>
      <c r="FB80" s="1">
        <v>11</v>
      </c>
      <c r="FC80" s="1">
        <v>3673</v>
      </c>
      <c r="FD80" s="1">
        <f>FC80-FD66</f>
        <v>1884.6791307055701</v>
      </c>
      <c r="FE80" s="1">
        <v>11</v>
      </c>
      <c r="FF80" s="1">
        <v>3310</v>
      </c>
      <c r="FG80" s="1">
        <f>FF80-FG66</f>
        <v>1531.4207056666535</v>
      </c>
      <c r="FH80" s="1">
        <v>11</v>
      </c>
      <c r="FI80" s="1">
        <v>3043</v>
      </c>
      <c r="FJ80" s="1">
        <f>FI80-FJ66</f>
        <v>1278.5123096223399</v>
      </c>
      <c r="FN80" s="1">
        <v>11</v>
      </c>
      <c r="FO80" s="1">
        <v>2666</v>
      </c>
      <c r="FP80" s="1">
        <f>FO80-FP66</f>
        <v>1310.1941307464867</v>
      </c>
      <c r="FQ80" s="1">
        <v>11</v>
      </c>
      <c r="FR80" s="1">
        <v>2772</v>
      </c>
      <c r="FS80" s="1">
        <f>FR80-FS66</f>
        <v>1360.1400838137868</v>
      </c>
      <c r="FT80" s="1">
        <v>11</v>
      </c>
      <c r="FU80" s="1">
        <v>3649</v>
      </c>
      <c r="FV80" s="1">
        <f>FU80-FV66</f>
        <v>2121.7037613911461</v>
      </c>
      <c r="FW80" s="1">
        <v>11</v>
      </c>
      <c r="FX80" s="1">
        <v>3162</v>
      </c>
      <c r="FY80" s="1">
        <f>FX80-FY66</f>
        <v>1618.5525680133333</v>
      </c>
    </row>
    <row r="81" spans="1:181" x14ac:dyDescent="0.25">
      <c r="A81" s="2"/>
      <c r="B81" s="1">
        <v>12</v>
      </c>
      <c r="C81" s="1">
        <v>1128</v>
      </c>
      <c r="D81" s="1">
        <f t="shared" si="5"/>
        <v>76</v>
      </c>
      <c r="E81" s="1">
        <v>12</v>
      </c>
      <c r="F81" s="1">
        <v>1227</v>
      </c>
      <c r="G81" s="1">
        <f t="shared" si="6"/>
        <v>187</v>
      </c>
      <c r="H81" s="1">
        <v>12</v>
      </c>
      <c r="I81" s="1">
        <v>1157</v>
      </c>
      <c r="J81" s="1">
        <f t="shared" si="7"/>
        <v>131</v>
      </c>
      <c r="K81" s="1">
        <v>12</v>
      </c>
      <c r="L81" s="1">
        <v>1191</v>
      </c>
      <c r="M81" s="1">
        <f t="shared" si="8"/>
        <v>141</v>
      </c>
      <c r="N81" s="1">
        <v>12</v>
      </c>
      <c r="O81" s="1">
        <v>1158</v>
      </c>
      <c r="P81" s="1">
        <f t="shared" si="9"/>
        <v>103</v>
      </c>
      <c r="T81" s="1">
        <v>12</v>
      </c>
      <c r="U81" s="1">
        <v>1279.80816326531</v>
      </c>
      <c r="V81" s="1">
        <f>U81-V66</f>
        <v>246.99100408851473</v>
      </c>
      <c r="W81" s="1">
        <v>12</v>
      </c>
      <c r="X81" s="1">
        <v>1271.81700404858</v>
      </c>
      <c r="Y81" s="1">
        <f>X81-Y66</f>
        <v>238.99984487178472</v>
      </c>
      <c r="Z81" s="1">
        <v>12</v>
      </c>
      <c r="AA81" s="1">
        <v>1203.2760540970601</v>
      </c>
      <c r="AB81" s="1">
        <f>AA81-AB66</f>
        <v>192.72978548018341</v>
      </c>
      <c r="AC81" s="1">
        <v>12</v>
      </c>
      <c r="AD81" s="1">
        <v>1334.7893500391499</v>
      </c>
      <c r="AE81" s="1">
        <f>AD81-AE66</f>
        <v>330.59712488750461</v>
      </c>
      <c r="AI81" s="1">
        <v>12</v>
      </c>
      <c r="AJ81" s="1">
        <v>1614.4546142208801</v>
      </c>
      <c r="AK81" s="1">
        <f>AJ81-AK66</f>
        <v>116.14168723010334</v>
      </c>
      <c r="AL81" s="1">
        <v>12</v>
      </c>
      <c r="AM81" s="1">
        <v>1681.85839514498</v>
      </c>
      <c r="AN81" s="1">
        <f>AM81-AN66</f>
        <v>123.17757604409326</v>
      </c>
      <c r="AO81" s="1">
        <v>12</v>
      </c>
      <c r="AP81" s="1">
        <v>1725.8211488250699</v>
      </c>
      <c r="AQ81" s="1">
        <f>AP81-AQ66</f>
        <v>91.556001473800052</v>
      </c>
      <c r="AR81" s="1">
        <v>12</v>
      </c>
      <c r="AS81" s="1">
        <v>1801.7410256410301</v>
      </c>
      <c r="AT81" s="1">
        <f>AS81-AT66</f>
        <v>161.64028117247994</v>
      </c>
      <c r="AW81" s="2"/>
      <c r="AX81" s="1">
        <v>12</v>
      </c>
      <c r="AY81" s="1">
        <v>2082.1401985111702</v>
      </c>
      <c r="AZ81" s="1">
        <f>AY81-AZ66</f>
        <v>756.92625193529352</v>
      </c>
      <c r="BA81" s="1">
        <v>12</v>
      </c>
      <c r="BB81" s="1">
        <v>1932.23048668503</v>
      </c>
      <c r="BC81" s="1">
        <f>BB81-BC66</f>
        <v>646.56218553002668</v>
      </c>
      <c r="BD81" s="1">
        <v>12</v>
      </c>
      <c r="BE81" s="1">
        <v>2108.3256505576201</v>
      </c>
      <c r="BF81" s="1">
        <f>BE81-BF66</f>
        <v>842.69517927792344</v>
      </c>
      <c r="BG81" s="1">
        <v>12</v>
      </c>
      <c r="BH81" s="1">
        <v>2129.6222645099901</v>
      </c>
      <c r="BI81" s="1">
        <f>BH81-BI66</f>
        <v>615.97117852900351</v>
      </c>
      <c r="BM81" s="1">
        <v>12</v>
      </c>
      <c r="BN81" s="1">
        <v>1739.2581699346399</v>
      </c>
      <c r="BO81" s="1">
        <f>BN81-BO66</f>
        <v>632.29445749183992</v>
      </c>
      <c r="BP81" s="1">
        <v>12</v>
      </c>
      <c r="BQ81" s="1">
        <v>1990.67401725791</v>
      </c>
      <c r="BR81" s="1">
        <f>BQ81-BR66</f>
        <v>835.13939918539995</v>
      </c>
      <c r="BS81" s="1">
        <v>12</v>
      </c>
      <c r="BT81" s="1">
        <v>1705.75550314465</v>
      </c>
      <c r="BU81" s="1">
        <f>BT81-BU66</f>
        <v>552.67381499701332</v>
      </c>
      <c r="BV81" s="1">
        <v>12</v>
      </c>
      <c r="BW81" s="1">
        <v>2172.9069981583798</v>
      </c>
      <c r="BX81" s="1">
        <f>BW81-BX66</f>
        <v>1003.8794652860763</v>
      </c>
      <c r="CB81" s="1">
        <v>12</v>
      </c>
      <c r="CC81" s="1">
        <v>1888.9940564635999</v>
      </c>
      <c r="CD81" s="1">
        <f>CC81-CD66</f>
        <v>655.26088639044656</v>
      </c>
      <c r="CE81" s="1">
        <v>12</v>
      </c>
      <c r="CF81" s="1">
        <v>2216.8308563340402</v>
      </c>
      <c r="CG81" s="1">
        <f>CF81-CG66</f>
        <v>865.87780027251688</v>
      </c>
      <c r="CH81" s="1">
        <v>12</v>
      </c>
      <c r="CI81" s="1">
        <v>2493.62937062937</v>
      </c>
      <c r="CJ81" s="1">
        <f>CI81-CJ66</f>
        <v>837.98392819454034</v>
      </c>
      <c r="CK81" s="1">
        <v>12</v>
      </c>
      <c r="CL81" s="1">
        <v>3491.1970920840099</v>
      </c>
      <c r="CM81" s="1">
        <f>CL81-CM66</f>
        <v>1734.3048507636099</v>
      </c>
      <c r="CP81" s="2"/>
      <c r="CQ81" s="1">
        <v>12</v>
      </c>
      <c r="CR81" s="1">
        <v>16383</v>
      </c>
      <c r="CS81" s="1">
        <f>CR81-CS66</f>
        <v>14875.587624233556</v>
      </c>
      <c r="CT81" s="1">
        <v>12</v>
      </c>
      <c r="CU81" s="1">
        <v>16382.928844682499</v>
      </c>
      <c r="CV81" s="1">
        <f>CU81-CV66</f>
        <v>14870.777414942553</v>
      </c>
      <c r="CW81" s="1">
        <v>12</v>
      </c>
      <c r="CX81" s="1">
        <v>16381.03650935</v>
      </c>
      <c r="CY81" s="1">
        <f>CX81-CY66</f>
        <v>14778.701970458951</v>
      </c>
      <c r="CZ81" s="1">
        <v>12</v>
      </c>
      <c r="DA81" s="1">
        <v>16383</v>
      </c>
      <c r="DB81" s="1">
        <f>DA81-DB66</f>
        <v>14831.750235396194</v>
      </c>
      <c r="DF81" s="1">
        <v>12</v>
      </c>
      <c r="DG81" s="1">
        <v>16337.980683506699</v>
      </c>
      <c r="DH81" s="1">
        <f>DG81-DH66</f>
        <v>14521.502724113729</v>
      </c>
      <c r="DI81" s="1">
        <v>12</v>
      </c>
      <c r="DJ81" s="1">
        <v>16383</v>
      </c>
      <c r="DK81" s="1">
        <f>DJ81-DK66</f>
        <v>14507.484724069416</v>
      </c>
      <c r="DL81" s="1">
        <v>12</v>
      </c>
      <c r="DM81" s="1">
        <v>16381.334658187599</v>
      </c>
      <c r="DN81" s="1">
        <f>DM81-DN66</f>
        <v>14568.036338412419</v>
      </c>
      <c r="DO81" s="1">
        <v>12</v>
      </c>
      <c r="DP81" s="1">
        <v>16382.8823529412</v>
      </c>
      <c r="DQ81" s="1">
        <f>DP81-DQ66</f>
        <v>14488.459070227233</v>
      </c>
      <c r="DU81" s="1">
        <v>12</v>
      </c>
      <c r="DV81" s="1">
        <v>16382.0476190476</v>
      </c>
      <c r="DW81" s="1">
        <f>DV81-DW66</f>
        <v>14890.360661727324</v>
      </c>
      <c r="DX81" s="1">
        <v>12</v>
      </c>
      <c r="DY81" s="1">
        <v>16324.096999302201</v>
      </c>
      <c r="DZ81" s="1">
        <f>DY81-DZ66</f>
        <v>14687.574932982789</v>
      </c>
      <c r="EA81" s="1">
        <v>12</v>
      </c>
      <c r="EB81" s="1">
        <v>16383</v>
      </c>
      <c r="EC81" s="1">
        <f>EB81-EC66</f>
        <v>14799.50492773748</v>
      </c>
      <c r="ED81" s="1">
        <v>12</v>
      </c>
      <c r="EE81" s="1">
        <v>16380.8649706458</v>
      </c>
      <c r="EF81" s="1">
        <f>EE81-EF66</f>
        <v>14800.954441081056</v>
      </c>
      <c r="EI81" s="2"/>
      <c r="EJ81" s="1">
        <v>12</v>
      </c>
      <c r="EK81" s="1">
        <v>2802</v>
      </c>
      <c r="EL81" s="1">
        <f>EK81-EL66</f>
        <v>1629.0953021314635</v>
      </c>
      <c r="EM81" s="1">
        <v>12</v>
      </c>
      <c r="EN81" s="1">
        <v>4218</v>
      </c>
      <c r="EO81" s="1">
        <f>EN81-EO66</f>
        <v>3084.7076983944862</v>
      </c>
      <c r="EP81" s="1">
        <v>12</v>
      </c>
      <c r="EQ81" s="1">
        <v>3023</v>
      </c>
      <c r="ER81" s="1">
        <f>EQ81-ER66</f>
        <v>1868.2843384070131</v>
      </c>
      <c r="ES81" s="1">
        <v>12</v>
      </c>
      <c r="ET81" s="1">
        <v>2599</v>
      </c>
      <c r="EU81" s="1">
        <f>ET81-EU66</f>
        <v>1262.2721682218232</v>
      </c>
      <c r="EY81" s="1">
        <v>12</v>
      </c>
      <c r="EZ81" s="1">
        <v>2199</v>
      </c>
      <c r="FA81" s="1">
        <f>EZ81-FA66</f>
        <v>627.76708720675674</v>
      </c>
      <c r="FB81" s="1">
        <v>12</v>
      </c>
      <c r="FC81" s="1">
        <v>3864</v>
      </c>
      <c r="FD81" s="1">
        <f>FC81-FD66</f>
        <v>2075.6791307055701</v>
      </c>
      <c r="FE81" s="1">
        <v>12</v>
      </c>
      <c r="FF81" s="1">
        <v>3500</v>
      </c>
      <c r="FG81" s="1">
        <f>FF81-FG66</f>
        <v>1721.4207056666535</v>
      </c>
      <c r="FH81" s="1">
        <v>12</v>
      </c>
      <c r="FI81" s="1">
        <v>3469</v>
      </c>
      <c r="FJ81" s="1">
        <f>FI81-FJ66</f>
        <v>1704.5123096223399</v>
      </c>
      <c r="FN81" s="1">
        <v>12</v>
      </c>
      <c r="FO81" s="1">
        <v>2590</v>
      </c>
      <c r="FP81" s="1">
        <f>FO81-FP66</f>
        <v>1234.1941307464867</v>
      </c>
      <c r="FQ81" s="1">
        <v>12</v>
      </c>
      <c r="FR81" s="1">
        <v>3049</v>
      </c>
      <c r="FS81" s="1">
        <f>FR81-FS66</f>
        <v>1637.1400838137868</v>
      </c>
      <c r="FT81" s="1">
        <v>12</v>
      </c>
      <c r="FU81" s="1">
        <v>3895</v>
      </c>
      <c r="FV81" s="1">
        <f>FU81-FV66</f>
        <v>2367.7037613911461</v>
      </c>
      <c r="FW81" s="1">
        <v>12</v>
      </c>
      <c r="FX81" s="1">
        <v>3057</v>
      </c>
      <c r="FY81" s="1">
        <f>FX81-FY66</f>
        <v>1513.5525680133333</v>
      </c>
    </row>
    <row r="82" spans="1:181" x14ac:dyDescent="0.25">
      <c r="A82" s="2"/>
      <c r="B82" s="1">
        <v>13</v>
      </c>
      <c r="C82" s="1">
        <v>1147</v>
      </c>
      <c r="D82" s="1">
        <f t="shared" si="5"/>
        <v>95</v>
      </c>
      <c r="E82" s="1">
        <v>13</v>
      </c>
      <c r="F82" s="1">
        <v>1169</v>
      </c>
      <c r="G82" s="1">
        <f t="shared" si="6"/>
        <v>129</v>
      </c>
      <c r="H82" s="1">
        <v>13</v>
      </c>
      <c r="I82" s="1">
        <v>1187</v>
      </c>
      <c r="J82" s="1">
        <f t="shared" si="7"/>
        <v>161</v>
      </c>
      <c r="K82" s="1">
        <v>13</v>
      </c>
      <c r="L82" s="1">
        <v>1255</v>
      </c>
      <c r="M82" s="1">
        <f t="shared" si="8"/>
        <v>205</v>
      </c>
      <c r="N82" s="1">
        <v>13</v>
      </c>
      <c r="O82" s="1">
        <v>1174</v>
      </c>
      <c r="P82" s="1">
        <f t="shared" si="9"/>
        <v>119</v>
      </c>
      <c r="T82" s="1">
        <v>13</v>
      </c>
      <c r="U82" s="1">
        <v>1181.8891149542201</v>
      </c>
      <c r="V82" s="1">
        <f>U82-V66</f>
        <v>149.07195577742482</v>
      </c>
      <c r="W82" s="1">
        <v>13</v>
      </c>
      <c r="X82" s="1">
        <v>1138.37861736334</v>
      </c>
      <c r="Y82" s="1">
        <f>X82-Y66</f>
        <v>105.56145818654477</v>
      </c>
      <c r="Z82" s="1">
        <v>13</v>
      </c>
      <c r="AA82" s="1">
        <v>1306.9856915739299</v>
      </c>
      <c r="AB82" s="1">
        <f>AA82-AB66</f>
        <v>296.43942295705324</v>
      </c>
      <c r="AC82" s="1">
        <v>13</v>
      </c>
      <c r="AD82" s="1">
        <v>1198.7171561051</v>
      </c>
      <c r="AE82" s="1">
        <f>AD82-AE66</f>
        <v>194.52493095345471</v>
      </c>
      <c r="AI82" s="1">
        <v>13</v>
      </c>
      <c r="AJ82" s="1">
        <v>1555.27727272727</v>
      </c>
      <c r="AK82" s="1">
        <f>AJ82-AK66</f>
        <v>56.964345736493215</v>
      </c>
      <c r="AL82" s="1">
        <v>13</v>
      </c>
      <c r="AM82" s="1">
        <v>1844.4659474039099</v>
      </c>
      <c r="AN82" s="1">
        <f>AM82-AN66</f>
        <v>285.78512830302316</v>
      </c>
      <c r="AO82" s="1">
        <v>13</v>
      </c>
      <c r="AP82" s="1">
        <v>1792.53094462541</v>
      </c>
      <c r="AQ82" s="1">
        <f>AP82-AQ66</f>
        <v>158.26579727414014</v>
      </c>
      <c r="AR82" s="1">
        <v>13</v>
      </c>
      <c r="AS82" s="1">
        <v>1828.5436583811299</v>
      </c>
      <c r="AT82" s="1">
        <f>AS82-AT66</f>
        <v>188.4429139125798</v>
      </c>
      <c r="AW82" s="2"/>
      <c r="AX82" s="1">
        <v>13</v>
      </c>
      <c r="AY82" s="1">
        <v>2156.6517967781901</v>
      </c>
      <c r="AZ82" s="1">
        <f>AY82-AZ66</f>
        <v>831.43785020231348</v>
      </c>
      <c r="BA82" s="1">
        <v>13</v>
      </c>
      <c r="BB82" s="1">
        <v>1726.66332116788</v>
      </c>
      <c r="BC82" s="1">
        <f>BB82-BC66</f>
        <v>440.99502001287669</v>
      </c>
      <c r="BD82" s="1">
        <v>13</v>
      </c>
      <c r="BE82" s="1">
        <v>2227.0593912397899</v>
      </c>
      <c r="BF82" s="1">
        <f>BE82-BF66</f>
        <v>961.42891996009325</v>
      </c>
      <c r="BG82" s="1">
        <v>13</v>
      </c>
      <c r="BH82" s="1">
        <v>2069.7019867549702</v>
      </c>
      <c r="BI82" s="1">
        <f>BH82-BI66</f>
        <v>556.05090077398359</v>
      </c>
      <c r="BM82" s="1">
        <v>13</v>
      </c>
      <c r="BN82" s="1">
        <v>1831.65045342127</v>
      </c>
      <c r="BO82" s="1">
        <f>BN82-BO66</f>
        <v>724.68674097846997</v>
      </c>
      <c r="BP82" s="1">
        <v>13</v>
      </c>
      <c r="BQ82" s="1">
        <v>1804.713878327</v>
      </c>
      <c r="BR82" s="1">
        <f>BQ82-BR66</f>
        <v>649.17926025448992</v>
      </c>
      <c r="BS82" s="1">
        <v>13</v>
      </c>
      <c r="BT82" s="1">
        <v>1871.82242990654</v>
      </c>
      <c r="BU82" s="1">
        <f>BT82-BU66</f>
        <v>718.74074175890337</v>
      </c>
      <c r="BV82" s="1">
        <v>13</v>
      </c>
      <c r="BW82" s="1">
        <v>2193.8754612546099</v>
      </c>
      <c r="BX82" s="1">
        <f>BW82-BX66</f>
        <v>1024.8479283823065</v>
      </c>
      <c r="CB82" s="1">
        <v>13</v>
      </c>
      <c r="CC82" s="1">
        <v>2013.8986686390499</v>
      </c>
      <c r="CD82" s="1">
        <f>CC82-CD66</f>
        <v>780.16549856589654</v>
      </c>
      <c r="CE82" s="1">
        <v>13</v>
      </c>
      <c r="CF82" s="1">
        <v>2169.67134831461</v>
      </c>
      <c r="CG82" s="1">
        <f>CF82-CG66</f>
        <v>818.7182922530867</v>
      </c>
      <c r="CH82" s="1">
        <v>13</v>
      </c>
      <c r="CI82" s="1">
        <v>2759.13485804416</v>
      </c>
      <c r="CJ82" s="1">
        <f>CI82-CJ66</f>
        <v>1103.4894156093303</v>
      </c>
      <c r="CK82" s="1">
        <v>13</v>
      </c>
      <c r="CL82" s="1">
        <v>3037.86515028432</v>
      </c>
      <c r="CM82" s="1">
        <f>CL82-CM66</f>
        <v>1280.97290896392</v>
      </c>
      <c r="CP82" s="2"/>
      <c r="CQ82" s="1">
        <v>13</v>
      </c>
      <c r="CR82" s="1">
        <v>16382.3371559633</v>
      </c>
      <c r="CS82" s="1">
        <f>CR82-CS66</f>
        <v>14874.924780196856</v>
      </c>
      <c r="CT82" s="1">
        <v>13</v>
      </c>
      <c r="CU82" s="1">
        <v>16383</v>
      </c>
      <c r="CV82" s="1">
        <f>CU82-CV66</f>
        <v>14870.848570260054</v>
      </c>
      <c r="CW82" s="1">
        <v>13</v>
      </c>
      <c r="CX82" s="1">
        <v>16383</v>
      </c>
      <c r="CY82" s="1">
        <f>CX82-CY66</f>
        <v>14780.665461108951</v>
      </c>
      <c r="CZ82" s="1">
        <v>13</v>
      </c>
      <c r="DA82" s="1">
        <v>16382.9729981378</v>
      </c>
      <c r="DB82" s="1">
        <f>DA82-DB66</f>
        <v>14831.723233533994</v>
      </c>
      <c r="DF82" s="1">
        <v>13</v>
      </c>
      <c r="DG82" s="1">
        <v>16383</v>
      </c>
      <c r="DH82" s="1">
        <f>DG82-DH66</f>
        <v>14566.522040607029</v>
      </c>
      <c r="DI82" s="1">
        <v>13</v>
      </c>
      <c r="DJ82" s="1">
        <v>16382.791396103899</v>
      </c>
      <c r="DK82" s="1">
        <f>DJ82-DK66</f>
        <v>14507.276120173316</v>
      </c>
      <c r="DL82" s="1">
        <v>13</v>
      </c>
      <c r="DM82" s="1">
        <v>16383</v>
      </c>
      <c r="DN82" s="1">
        <f>DM82-DN66</f>
        <v>14569.70168022482</v>
      </c>
      <c r="DO82" s="1">
        <v>13</v>
      </c>
      <c r="DP82" s="1">
        <v>16383</v>
      </c>
      <c r="DQ82" s="1">
        <f>DP82-DQ66</f>
        <v>14488.576717286032</v>
      </c>
      <c r="DU82" s="1">
        <v>13</v>
      </c>
      <c r="DV82" s="1">
        <v>16383</v>
      </c>
      <c r="DW82" s="1">
        <f>DV82-DW66</f>
        <v>14891.313042679723</v>
      </c>
      <c r="DX82" s="1">
        <v>13</v>
      </c>
      <c r="DY82" s="1">
        <v>16382.9340813464</v>
      </c>
      <c r="DZ82" s="1">
        <f>DY82-DZ66</f>
        <v>14746.412015026988</v>
      </c>
      <c r="EA82" s="1">
        <v>13</v>
      </c>
      <c r="EB82" s="1">
        <v>16383</v>
      </c>
      <c r="EC82" s="1">
        <f>EB82-EC66</f>
        <v>14799.50492773748</v>
      </c>
      <c r="ED82" s="1">
        <v>13</v>
      </c>
      <c r="EE82" s="1">
        <v>16383</v>
      </c>
      <c r="EF82" s="1">
        <f>EE82-EF66</f>
        <v>14803.089470435258</v>
      </c>
      <c r="EI82" s="2"/>
      <c r="EJ82" s="1">
        <v>13</v>
      </c>
      <c r="EK82" s="1">
        <v>2442</v>
      </c>
      <c r="EL82" s="1">
        <f>EK82-EL66</f>
        <v>1269.0953021314635</v>
      </c>
      <c r="EM82" s="1">
        <v>13</v>
      </c>
      <c r="EN82" s="1">
        <v>2607</v>
      </c>
      <c r="EO82" s="1">
        <f>EN82-EO66</f>
        <v>1473.7076983944864</v>
      </c>
      <c r="EP82" s="1">
        <v>13</v>
      </c>
      <c r="EQ82" s="1">
        <v>2442</v>
      </c>
      <c r="ER82" s="1">
        <f>EQ82-ER66</f>
        <v>1287.2843384070131</v>
      </c>
      <c r="ES82" s="1">
        <v>13</v>
      </c>
      <c r="ET82" s="1">
        <v>3362</v>
      </c>
      <c r="EU82" s="1">
        <f>ET82-EU66</f>
        <v>2025.2721682218232</v>
      </c>
      <c r="EY82" s="1">
        <v>13</v>
      </c>
      <c r="EZ82" s="1">
        <v>2352</v>
      </c>
      <c r="FA82" s="1">
        <f>EZ82-FA66</f>
        <v>780.76708720675674</v>
      </c>
      <c r="FB82" s="1">
        <v>13</v>
      </c>
      <c r="FC82" s="1">
        <v>3754</v>
      </c>
      <c r="FD82" s="1">
        <f>FC82-FD66</f>
        <v>1965.6791307055701</v>
      </c>
      <c r="FE82" s="1">
        <v>13</v>
      </c>
      <c r="FF82" s="1">
        <v>3986</v>
      </c>
      <c r="FG82" s="1">
        <f>FF82-FG66</f>
        <v>2207.4207056666537</v>
      </c>
      <c r="FH82" s="1">
        <v>13</v>
      </c>
      <c r="FI82" s="1">
        <v>3545</v>
      </c>
      <c r="FJ82" s="1">
        <f>FI82-FJ66</f>
        <v>1780.5123096223399</v>
      </c>
      <c r="FN82" s="1">
        <v>13</v>
      </c>
      <c r="FO82" s="1">
        <v>2548</v>
      </c>
      <c r="FP82" s="1">
        <f>FO82-FP66</f>
        <v>1192.1941307464867</v>
      </c>
      <c r="FQ82" s="1">
        <v>13</v>
      </c>
      <c r="FR82" s="1">
        <v>2690</v>
      </c>
      <c r="FS82" s="1">
        <f>FR82-FS66</f>
        <v>1278.1400838137868</v>
      </c>
      <c r="FT82" s="1">
        <v>13</v>
      </c>
      <c r="FU82" s="1">
        <v>3043</v>
      </c>
      <c r="FV82" s="1">
        <f>FU82-FV66</f>
        <v>1515.7037613911464</v>
      </c>
      <c r="FW82" s="1">
        <v>13</v>
      </c>
      <c r="FX82" s="1">
        <v>2838</v>
      </c>
      <c r="FY82" s="1">
        <f>FX82-FY66</f>
        <v>1294.5525680133333</v>
      </c>
    </row>
    <row r="83" spans="1:181" x14ac:dyDescent="0.25">
      <c r="A83" s="2"/>
      <c r="B83" s="1">
        <v>14</v>
      </c>
      <c r="C83" s="1">
        <v>1108</v>
      </c>
      <c r="D83" s="1">
        <f t="shared" si="5"/>
        <v>56</v>
      </c>
      <c r="E83" s="1">
        <v>14</v>
      </c>
      <c r="F83" s="1">
        <v>1216</v>
      </c>
      <c r="G83" s="1">
        <f t="shared" si="6"/>
        <v>176</v>
      </c>
      <c r="H83" s="1">
        <v>14</v>
      </c>
      <c r="I83" s="1">
        <v>1206</v>
      </c>
      <c r="J83" s="1">
        <f t="shared" si="7"/>
        <v>180</v>
      </c>
      <c r="K83" s="1">
        <v>14</v>
      </c>
      <c r="L83" s="1">
        <v>1169</v>
      </c>
      <c r="M83" s="1">
        <f t="shared" si="8"/>
        <v>119</v>
      </c>
      <c r="N83" s="1">
        <v>14</v>
      </c>
      <c r="O83" s="1">
        <v>1159</v>
      </c>
      <c r="P83" s="1">
        <f t="shared" si="9"/>
        <v>104</v>
      </c>
      <c r="T83" s="1">
        <v>14</v>
      </c>
      <c r="U83" s="1">
        <v>1188.1848825331999</v>
      </c>
      <c r="V83" s="1">
        <f>U83-V66</f>
        <v>155.36772335640467</v>
      </c>
      <c r="W83" s="1">
        <v>14</v>
      </c>
      <c r="X83" s="1">
        <v>1217.42088091354</v>
      </c>
      <c r="Y83" s="1">
        <f>X83-Y66</f>
        <v>184.60372173674477</v>
      </c>
      <c r="Z83" s="1">
        <v>14</v>
      </c>
      <c r="AA83" s="1">
        <v>1276.8879999999999</v>
      </c>
      <c r="AB83" s="1">
        <f>AA83-AB66</f>
        <v>266.34173138312326</v>
      </c>
      <c r="AC83" s="1">
        <v>14</v>
      </c>
      <c r="AD83" s="1">
        <v>1030.95110410095</v>
      </c>
      <c r="AE83" s="1">
        <f>AD83-AE66</f>
        <v>26.758878949304744</v>
      </c>
      <c r="AI83" s="1">
        <v>14</v>
      </c>
      <c r="AJ83" s="1">
        <v>1581.9969834087501</v>
      </c>
      <c r="AK83" s="1">
        <f>AJ83-AK66</f>
        <v>83.684056417973352</v>
      </c>
      <c r="AL83" s="1">
        <v>14</v>
      </c>
      <c r="AM83" s="1">
        <v>1652.78727634195</v>
      </c>
      <c r="AN83" s="1">
        <f>AM83-AN66</f>
        <v>94.106457241063254</v>
      </c>
      <c r="AO83" s="1">
        <v>14</v>
      </c>
      <c r="AP83" s="1">
        <v>1709.2290026246701</v>
      </c>
      <c r="AQ83" s="1">
        <f>AP83-AQ66</f>
        <v>74.963855273400213</v>
      </c>
      <c r="AR83" s="1">
        <v>14</v>
      </c>
      <c r="AS83" s="1">
        <v>1682.93890675241</v>
      </c>
      <c r="AT83" s="1">
        <f>AS83-AT66</f>
        <v>42.838162283859901</v>
      </c>
      <c r="AW83" s="2"/>
      <c r="AX83" s="1">
        <v>14</v>
      </c>
      <c r="AY83" s="1">
        <v>2191.3213399503702</v>
      </c>
      <c r="AZ83" s="1">
        <f>AY83-AZ66</f>
        <v>866.10739337449354</v>
      </c>
      <c r="BA83" s="1">
        <v>14</v>
      </c>
      <c r="BB83" s="1">
        <v>1793.99267399267</v>
      </c>
      <c r="BC83" s="1">
        <f>BB83-BC66</f>
        <v>508.32437283766671</v>
      </c>
      <c r="BD83" s="1">
        <v>14</v>
      </c>
      <c r="BE83" s="1">
        <v>2139.2958579881702</v>
      </c>
      <c r="BF83" s="1">
        <f>BE83-BF66</f>
        <v>873.66538670847353</v>
      </c>
      <c r="BG83" s="1">
        <v>14</v>
      </c>
      <c r="BH83" s="1">
        <v>2156.7600000000002</v>
      </c>
      <c r="BI83" s="1">
        <f>BH83-BI66</f>
        <v>643.10891401901358</v>
      </c>
      <c r="BM83" s="1">
        <v>14</v>
      </c>
      <c r="BN83" s="1">
        <v>1935.39655172414</v>
      </c>
      <c r="BO83" s="1">
        <f>BN83-BO66</f>
        <v>828.43283928133997</v>
      </c>
      <c r="BP83" s="1">
        <v>14</v>
      </c>
      <c r="BQ83" s="1">
        <v>1984.6714285714299</v>
      </c>
      <c r="BR83" s="1">
        <f>BQ83-BR66</f>
        <v>829.13681049891989</v>
      </c>
      <c r="BS83" s="1">
        <v>14</v>
      </c>
      <c r="BT83" s="1">
        <v>1734.7162790697701</v>
      </c>
      <c r="BU83" s="1">
        <f>BT83-BU66</f>
        <v>581.63459092213338</v>
      </c>
      <c r="BV83" s="1">
        <v>14</v>
      </c>
      <c r="BW83" s="1">
        <v>2002.7898617511501</v>
      </c>
      <c r="BX83" s="1">
        <f>BW83-BX66</f>
        <v>833.76232887884657</v>
      </c>
      <c r="CB83" s="1">
        <v>14</v>
      </c>
      <c r="CC83" s="1">
        <v>1919.2260223048299</v>
      </c>
      <c r="CD83" s="1">
        <f>CC83-CD66</f>
        <v>685.49285223167658</v>
      </c>
      <c r="CE83" s="1">
        <v>14</v>
      </c>
      <c r="CF83" s="1">
        <v>2123.6403385049398</v>
      </c>
      <c r="CG83" s="1">
        <f>CF83-CG66</f>
        <v>772.68728244341651</v>
      </c>
      <c r="CH83" s="1">
        <v>14</v>
      </c>
      <c r="CI83" s="1">
        <v>2470.4660883280799</v>
      </c>
      <c r="CJ83" s="1">
        <f>CI83-CJ66</f>
        <v>814.82064589325023</v>
      </c>
      <c r="CK83" s="1">
        <v>14</v>
      </c>
      <c r="CL83" s="1">
        <v>2946.7691693290699</v>
      </c>
      <c r="CM83" s="1">
        <f>CL83-CM66</f>
        <v>1189.8769280086699</v>
      </c>
      <c r="CP83" s="2"/>
      <c r="CQ83" s="1">
        <v>14</v>
      </c>
      <c r="CR83" s="1">
        <v>16383</v>
      </c>
      <c r="CS83" s="1">
        <f>CR83-CS66</f>
        <v>14875.587624233556</v>
      </c>
      <c r="CT83" s="1">
        <v>14</v>
      </c>
      <c r="CU83" s="1">
        <v>16383</v>
      </c>
      <c r="CV83" s="1">
        <f>CU83-CV66</f>
        <v>14870.848570260054</v>
      </c>
      <c r="CW83" s="1">
        <v>14</v>
      </c>
      <c r="CX83" s="1">
        <v>16383</v>
      </c>
      <c r="CY83" s="1">
        <f>CX83-CY66</f>
        <v>14780.665461108951</v>
      </c>
      <c r="CZ83" s="1">
        <v>14</v>
      </c>
      <c r="DA83" s="1">
        <v>16383</v>
      </c>
      <c r="DB83" s="1">
        <f>DA83-DB66</f>
        <v>14831.750235396194</v>
      </c>
      <c r="DF83" s="1">
        <v>14</v>
      </c>
      <c r="DG83" s="1">
        <v>16369.027306273099</v>
      </c>
      <c r="DH83" s="1">
        <f>DG83-DH66</f>
        <v>14552.549346880129</v>
      </c>
      <c r="DI83" s="1">
        <v>14</v>
      </c>
      <c r="DJ83" s="1">
        <v>16383</v>
      </c>
      <c r="DK83" s="1">
        <f>DJ83-DK66</f>
        <v>14507.484724069416</v>
      </c>
      <c r="DL83" s="1">
        <v>14</v>
      </c>
      <c r="DM83" s="1">
        <v>16382.75</v>
      </c>
      <c r="DN83" s="1">
        <f>DM83-DN66</f>
        <v>14569.45168022482</v>
      </c>
      <c r="DO83" s="1">
        <v>14</v>
      </c>
      <c r="DP83" s="1">
        <v>16383</v>
      </c>
      <c r="DQ83" s="1">
        <f>DP83-DQ66</f>
        <v>14488.576717286032</v>
      </c>
      <c r="DU83" s="1">
        <v>14</v>
      </c>
      <c r="DV83" s="1">
        <v>16364.018828451901</v>
      </c>
      <c r="DW83" s="1">
        <f>DV83-DW66</f>
        <v>14872.331871131624</v>
      </c>
      <c r="DX83" s="1">
        <v>14</v>
      </c>
      <c r="DY83" s="1">
        <v>16383</v>
      </c>
      <c r="DZ83" s="1">
        <f>DY83-DZ66</f>
        <v>14746.477933680588</v>
      </c>
      <c r="EA83" s="1">
        <v>14</v>
      </c>
      <c r="EB83" s="1">
        <v>16383</v>
      </c>
      <c r="EC83" s="1">
        <f>EB83-EC66</f>
        <v>14799.50492773748</v>
      </c>
      <c r="ED83" s="1">
        <v>14</v>
      </c>
      <c r="EE83" s="1">
        <v>16382.4450923226</v>
      </c>
      <c r="EF83" s="1">
        <f>EE83-EF66</f>
        <v>14802.534562757857</v>
      </c>
      <c r="EI83" s="2"/>
      <c r="EJ83" s="1">
        <v>14</v>
      </c>
      <c r="EK83" s="1">
        <v>2452</v>
      </c>
      <c r="EL83" s="1">
        <f>EK83-EL66</f>
        <v>1279.0953021314635</v>
      </c>
      <c r="EM83" s="1">
        <v>14</v>
      </c>
      <c r="EN83" s="1">
        <v>2098</v>
      </c>
      <c r="EO83" s="1">
        <f>EN83-EO66</f>
        <v>964.70769839448644</v>
      </c>
      <c r="EP83" s="1">
        <v>14</v>
      </c>
      <c r="EQ83" s="1">
        <v>2519</v>
      </c>
      <c r="ER83" s="1">
        <f>EQ83-ER66</f>
        <v>1364.2843384070131</v>
      </c>
      <c r="ES83" s="1">
        <v>14</v>
      </c>
      <c r="ET83" s="1">
        <v>3068</v>
      </c>
      <c r="EU83" s="1">
        <f>ET83-EU66</f>
        <v>1731.2721682218232</v>
      </c>
      <c r="EY83" s="1">
        <v>14</v>
      </c>
      <c r="EZ83" s="1">
        <v>2209</v>
      </c>
      <c r="FA83" s="1">
        <f>EZ83-FA66</f>
        <v>637.76708720675674</v>
      </c>
      <c r="FB83" s="1">
        <v>14</v>
      </c>
      <c r="FC83" s="1">
        <v>3560</v>
      </c>
      <c r="FD83" s="1">
        <f>FC83-FD66</f>
        <v>1771.6791307055701</v>
      </c>
      <c r="FE83" s="1">
        <v>14</v>
      </c>
      <c r="FF83" s="1">
        <v>3062</v>
      </c>
      <c r="FG83" s="1">
        <f>FF83-FG66</f>
        <v>1283.4207056666535</v>
      </c>
      <c r="FH83" s="1">
        <v>14</v>
      </c>
      <c r="FI83" s="1">
        <v>3301</v>
      </c>
      <c r="FJ83" s="1">
        <f>FI83-FJ66</f>
        <v>1536.5123096223399</v>
      </c>
      <c r="FN83" s="1">
        <v>14</v>
      </c>
      <c r="FO83" s="1">
        <v>3125</v>
      </c>
      <c r="FP83" s="1">
        <f>FO83-FP66</f>
        <v>1769.1941307464867</v>
      </c>
      <c r="FQ83" s="1">
        <v>14</v>
      </c>
      <c r="FR83" s="1">
        <v>2846</v>
      </c>
      <c r="FS83" s="1">
        <f>FR83-FS66</f>
        <v>1434.1400838137868</v>
      </c>
      <c r="FT83" s="1">
        <v>14</v>
      </c>
      <c r="FU83" s="1">
        <v>2794</v>
      </c>
      <c r="FV83" s="1">
        <f>FU83-FV66</f>
        <v>1266.7037613911464</v>
      </c>
      <c r="FW83" s="1">
        <v>14</v>
      </c>
      <c r="FX83" s="1">
        <v>3841</v>
      </c>
      <c r="FY83" s="1">
        <f>FX83-FY66</f>
        <v>2297.5525680133333</v>
      </c>
    </row>
    <row r="84" spans="1:181" x14ac:dyDescent="0.25">
      <c r="A84" s="2"/>
      <c r="B84" s="1">
        <v>15</v>
      </c>
      <c r="C84" s="1">
        <v>1164</v>
      </c>
      <c r="D84" s="1">
        <f t="shared" si="5"/>
        <v>112</v>
      </c>
      <c r="E84" s="1">
        <v>15</v>
      </c>
      <c r="F84" s="1">
        <v>1255</v>
      </c>
      <c r="G84" s="1">
        <f t="shared" si="6"/>
        <v>215</v>
      </c>
      <c r="H84" s="1">
        <v>15</v>
      </c>
      <c r="I84" s="1">
        <v>1155</v>
      </c>
      <c r="J84" s="1">
        <f t="shared" si="7"/>
        <v>129</v>
      </c>
      <c r="K84" s="1">
        <v>15</v>
      </c>
      <c r="L84" s="1">
        <v>1193</v>
      </c>
      <c r="M84" s="1">
        <f t="shared" si="8"/>
        <v>143</v>
      </c>
      <c r="N84" s="1">
        <v>15</v>
      </c>
      <c r="O84" s="1">
        <v>1157</v>
      </c>
      <c r="P84" s="1">
        <f t="shared" si="9"/>
        <v>102</v>
      </c>
      <c r="T84" s="1">
        <v>15</v>
      </c>
      <c r="U84" s="1">
        <v>1226.46138211382</v>
      </c>
      <c r="V84" s="1">
        <f>U84-V66</f>
        <v>193.64422293702478</v>
      </c>
      <c r="W84" s="1">
        <v>15</v>
      </c>
      <c r="X84" s="1">
        <v>1165.46607431341</v>
      </c>
      <c r="Y84" s="1">
        <f>X84-Y66</f>
        <v>132.64891513661473</v>
      </c>
      <c r="Z84" s="1">
        <v>15</v>
      </c>
      <c r="AA84" s="1">
        <v>1366.6563737133799</v>
      </c>
      <c r="AB84" s="1">
        <f>AA84-AB66</f>
        <v>356.11010509650328</v>
      </c>
      <c r="AC84" s="1">
        <v>15</v>
      </c>
      <c r="AD84" s="1">
        <v>984.49804839968795</v>
      </c>
      <c r="AE84" s="1">
        <f>AD84-AE66</f>
        <v>-19.694176751957343</v>
      </c>
      <c r="AI84" s="1">
        <v>15</v>
      </c>
      <c r="AJ84" s="1">
        <v>1569.1226343679</v>
      </c>
      <c r="AK84" s="1">
        <f>AJ84-AK66</f>
        <v>70.809707377123232</v>
      </c>
      <c r="AL84" s="1">
        <v>15</v>
      </c>
      <c r="AM84" s="1">
        <v>1594.46785950961</v>
      </c>
      <c r="AN84" s="1">
        <f>AM84-AN66</f>
        <v>35.787040408723215</v>
      </c>
      <c r="AO84" s="1">
        <v>15</v>
      </c>
      <c r="AP84" s="1">
        <v>1749.35873850197</v>
      </c>
      <c r="AQ84" s="1">
        <f>AP84-AQ66</f>
        <v>115.09359115070015</v>
      </c>
      <c r="AR84" s="1">
        <v>15</v>
      </c>
      <c r="AS84" s="1">
        <v>1632.7166666666701</v>
      </c>
      <c r="AT84" s="1">
        <f>AS84-AT66</f>
        <v>-7.3840778018800393</v>
      </c>
      <c r="AW84" s="2"/>
      <c r="AX84" s="1">
        <v>15</v>
      </c>
      <c r="AY84" s="1">
        <v>2174.34895191122</v>
      </c>
      <c r="AZ84" s="1">
        <f>AY84-AZ66</f>
        <v>849.13500533534329</v>
      </c>
      <c r="BA84" s="1">
        <v>15</v>
      </c>
      <c r="BB84" s="1">
        <v>1859.38575393154</v>
      </c>
      <c r="BC84" s="1">
        <f>BB84-BC66</f>
        <v>573.71745277653667</v>
      </c>
      <c r="BD84" s="1">
        <v>15</v>
      </c>
      <c r="BE84" s="1">
        <v>1773.1203566121801</v>
      </c>
      <c r="BF84" s="1">
        <f>BE84-BF66</f>
        <v>507.48988533248348</v>
      </c>
      <c r="BG84" s="1">
        <v>15</v>
      </c>
      <c r="BH84" s="1">
        <v>2125.1029551954198</v>
      </c>
      <c r="BI84" s="1">
        <f>BH84-BI66</f>
        <v>611.45186921443315</v>
      </c>
      <c r="BM84" s="1">
        <v>15</v>
      </c>
      <c r="BN84" s="1">
        <v>1771.54906731549</v>
      </c>
      <c r="BO84" s="1">
        <f>BN84-BO66</f>
        <v>664.58535487269</v>
      </c>
      <c r="BP84" s="1">
        <v>15</v>
      </c>
      <c r="BQ84" s="1">
        <v>1942.9363117870701</v>
      </c>
      <c r="BR84" s="1">
        <f>BQ84-BR66</f>
        <v>787.40169371456</v>
      </c>
      <c r="BS84" s="1">
        <v>15</v>
      </c>
      <c r="BT84" s="1">
        <v>1746.7085937500001</v>
      </c>
      <c r="BU84" s="1">
        <f>BT84-BU66</f>
        <v>593.62690560236342</v>
      </c>
      <c r="BV84" s="1">
        <v>15</v>
      </c>
      <c r="BW84" s="1">
        <v>1941.4364640884</v>
      </c>
      <c r="BX84" s="1">
        <f>BW84-BX66</f>
        <v>772.40893121609656</v>
      </c>
      <c r="CB84" s="1">
        <v>15</v>
      </c>
      <c r="CC84" s="1">
        <v>1917.7668893838199</v>
      </c>
      <c r="CD84" s="1">
        <f>CC84-CD66</f>
        <v>684.03371931066658</v>
      </c>
      <c r="CE84" s="1">
        <v>15</v>
      </c>
      <c r="CF84" s="1">
        <v>1968.52824858757</v>
      </c>
      <c r="CG84" s="1">
        <f>CF84-CG66</f>
        <v>617.57519252604675</v>
      </c>
      <c r="CH84" s="1">
        <v>15</v>
      </c>
      <c r="CI84" s="1">
        <v>2571.1416207710499</v>
      </c>
      <c r="CJ84" s="1">
        <f>CI84-CJ66</f>
        <v>915.49617833622028</v>
      </c>
      <c r="CK84" s="1">
        <v>15</v>
      </c>
      <c r="CL84" s="1">
        <v>2822.4193548387102</v>
      </c>
      <c r="CM84" s="1">
        <f>CL84-CM66</f>
        <v>1065.5271135183102</v>
      </c>
      <c r="CP84" s="2"/>
      <c r="CQ84" s="1">
        <v>15</v>
      </c>
      <c r="CR84" s="1">
        <v>16382.8943338438</v>
      </c>
      <c r="CS84" s="1">
        <f>CR84-CS66</f>
        <v>14875.481958077356</v>
      </c>
      <c r="CT84" s="1">
        <v>15</v>
      </c>
      <c r="CU84" s="1">
        <v>16383</v>
      </c>
      <c r="CV84" s="1">
        <f>CU84-CV66</f>
        <v>14870.848570260054</v>
      </c>
      <c r="CW84" s="1">
        <v>15</v>
      </c>
      <c r="CX84" s="1">
        <v>16383</v>
      </c>
      <c r="CY84" s="1">
        <f>CX84-CY66</f>
        <v>14780.665461108951</v>
      </c>
      <c r="CZ84" s="1">
        <v>15</v>
      </c>
      <c r="DA84" s="1">
        <v>16383</v>
      </c>
      <c r="DB84" s="1">
        <f>DA84-DB66</f>
        <v>14831.750235396194</v>
      </c>
      <c r="DF84" s="1">
        <v>15</v>
      </c>
      <c r="DG84" s="1">
        <v>16383</v>
      </c>
      <c r="DH84" s="1">
        <f>DG84-DH66</f>
        <v>14566.522040607029</v>
      </c>
      <c r="DI84" s="1">
        <v>15</v>
      </c>
      <c r="DJ84" s="1">
        <v>16383</v>
      </c>
      <c r="DK84" s="1">
        <f>DJ84-DK66</f>
        <v>14507.484724069416</v>
      </c>
      <c r="DL84" s="1">
        <v>15</v>
      </c>
      <c r="DM84" s="1">
        <v>16383</v>
      </c>
      <c r="DN84" s="1">
        <f>DM84-DN66</f>
        <v>14569.70168022482</v>
      </c>
      <c r="DO84" s="1">
        <v>15</v>
      </c>
      <c r="DP84" s="1">
        <v>16381.067077872</v>
      </c>
      <c r="DQ84" s="1">
        <f>DP84-DQ66</f>
        <v>14486.643795158034</v>
      </c>
      <c r="DU84" s="1">
        <v>15</v>
      </c>
      <c r="DV84" s="1">
        <v>16383</v>
      </c>
      <c r="DW84" s="1">
        <f>DV84-DW66</f>
        <v>14891.313042679723</v>
      </c>
      <c r="DX84" s="1">
        <v>15</v>
      </c>
      <c r="DY84" s="1">
        <v>16103.1312849162</v>
      </c>
      <c r="DZ84" s="1">
        <f>DY84-DZ66</f>
        <v>14466.609218596786</v>
      </c>
      <c r="EA84" s="1">
        <v>15</v>
      </c>
      <c r="EB84" s="1">
        <v>16334.952666666701</v>
      </c>
      <c r="EC84" s="1">
        <f>EB84-EC66</f>
        <v>14751.457594404181</v>
      </c>
      <c r="ED84" s="1">
        <v>15</v>
      </c>
      <c r="EE84" s="1">
        <v>16383</v>
      </c>
      <c r="EF84" s="1">
        <f>EE84-EF66</f>
        <v>14803.089470435258</v>
      </c>
      <c r="EI84" s="2"/>
      <c r="EJ84" s="1">
        <v>15</v>
      </c>
      <c r="EK84" s="1">
        <v>1751</v>
      </c>
      <c r="EL84" s="1">
        <f>EK84-EL66</f>
        <v>578.09530213146354</v>
      </c>
      <c r="EM84" s="1">
        <v>15</v>
      </c>
      <c r="EN84" s="1">
        <v>2567</v>
      </c>
      <c r="EO84" s="1">
        <f>EN84-EO66</f>
        <v>1433.7076983944864</v>
      </c>
      <c r="EP84" s="1">
        <v>15</v>
      </c>
      <c r="EQ84" s="1">
        <v>3304</v>
      </c>
      <c r="ER84" s="1">
        <f>EQ84-ER66</f>
        <v>2149.2843384070129</v>
      </c>
      <c r="ES84" s="1">
        <v>15</v>
      </c>
      <c r="ET84" s="1">
        <v>2695</v>
      </c>
      <c r="EU84" s="1">
        <f>ET84-EU66</f>
        <v>1358.2721682218232</v>
      </c>
      <c r="EY84" s="1">
        <v>15</v>
      </c>
      <c r="EZ84" s="1">
        <v>3097</v>
      </c>
      <c r="FA84" s="1">
        <f>EZ84-FA66</f>
        <v>1525.7670872067567</v>
      </c>
      <c r="FB84" s="1">
        <v>15</v>
      </c>
      <c r="FC84" s="1">
        <v>3394</v>
      </c>
      <c r="FD84" s="1">
        <f>FC84-FD66</f>
        <v>1605.6791307055701</v>
      </c>
      <c r="FE84" s="1">
        <v>15</v>
      </c>
      <c r="FF84" s="1">
        <v>3441</v>
      </c>
      <c r="FG84" s="1">
        <f>FF84-FG66</f>
        <v>1662.4207056666535</v>
      </c>
      <c r="FH84" s="1">
        <v>15</v>
      </c>
      <c r="FI84" s="1">
        <v>3711</v>
      </c>
      <c r="FJ84" s="1">
        <f>FI84-FJ66</f>
        <v>1946.5123096223399</v>
      </c>
      <c r="FN84" s="1">
        <v>15</v>
      </c>
      <c r="FO84" s="1">
        <v>3718</v>
      </c>
      <c r="FP84" s="1">
        <f>FO84-FP66</f>
        <v>2362.1941307464867</v>
      </c>
      <c r="FQ84" s="1">
        <v>15</v>
      </c>
      <c r="FR84" s="1">
        <v>3452</v>
      </c>
      <c r="FS84" s="1">
        <f>FR84-FS66</f>
        <v>2040.1400838137868</v>
      </c>
      <c r="FT84" s="1">
        <v>15</v>
      </c>
      <c r="FU84" s="1">
        <v>2992</v>
      </c>
      <c r="FV84" s="1">
        <f>FU84-FV66</f>
        <v>1464.7037613911464</v>
      </c>
      <c r="FW84" s="1">
        <v>15</v>
      </c>
      <c r="FX84" s="1">
        <v>2473</v>
      </c>
      <c r="FY84" s="1">
        <f>FX84-FY66</f>
        <v>929.55256801333326</v>
      </c>
    </row>
    <row r="85" spans="1:181" x14ac:dyDescent="0.25">
      <c r="A85" s="2"/>
      <c r="B85" s="1">
        <v>16</v>
      </c>
      <c r="C85" s="1">
        <v>1264</v>
      </c>
      <c r="D85" s="1">
        <f t="shared" si="5"/>
        <v>212</v>
      </c>
      <c r="E85" s="1">
        <v>16</v>
      </c>
      <c r="F85" s="1">
        <v>1229</v>
      </c>
      <c r="G85" s="1">
        <f t="shared" si="6"/>
        <v>189</v>
      </c>
      <c r="H85" s="1">
        <v>16</v>
      </c>
      <c r="I85" s="1">
        <v>1101</v>
      </c>
      <c r="J85" s="1">
        <f t="shared" si="7"/>
        <v>75</v>
      </c>
      <c r="K85" s="1">
        <v>16</v>
      </c>
      <c r="L85" s="1">
        <v>1143</v>
      </c>
      <c r="M85" s="1">
        <f t="shared" si="8"/>
        <v>93</v>
      </c>
      <c r="N85" s="1">
        <v>16</v>
      </c>
      <c r="O85" s="1">
        <v>1134</v>
      </c>
      <c r="P85" s="1">
        <f t="shared" si="9"/>
        <v>79</v>
      </c>
      <c r="T85" s="1">
        <v>16</v>
      </c>
      <c r="U85" s="1">
        <v>1217.9641760491299</v>
      </c>
      <c r="V85" s="1">
        <f>U85-V66</f>
        <v>185.14701687233469</v>
      </c>
      <c r="W85" s="1">
        <v>16</v>
      </c>
      <c r="X85" s="1">
        <v>1193.6070853462199</v>
      </c>
      <c r="Y85" s="1">
        <f>X85-Y66</f>
        <v>160.78992616942469</v>
      </c>
      <c r="Z85" s="1">
        <v>16</v>
      </c>
      <c r="AA85" s="1">
        <v>1237.1079365079399</v>
      </c>
      <c r="AB85" s="1">
        <f>AA85-AB66</f>
        <v>226.56166789106328</v>
      </c>
      <c r="AC85" s="1">
        <v>16</v>
      </c>
      <c r="AD85" s="1">
        <v>1136.42109375</v>
      </c>
      <c r="AE85" s="1">
        <f>AD85-AE66</f>
        <v>132.22886859835467</v>
      </c>
      <c r="AI85" s="1">
        <v>16</v>
      </c>
      <c r="AJ85" s="1">
        <v>1602.8462121212101</v>
      </c>
      <c r="AK85" s="1">
        <f>AJ85-AK66</f>
        <v>104.53328513043334</v>
      </c>
      <c r="AL85" s="1">
        <v>16</v>
      </c>
      <c r="AM85" s="1">
        <v>1622.2975871313699</v>
      </c>
      <c r="AN85" s="1">
        <f>AM85-AN66</f>
        <v>63.616768030483172</v>
      </c>
      <c r="AO85" s="1">
        <v>16</v>
      </c>
      <c r="AP85" s="1">
        <v>1718.9100459619201</v>
      </c>
      <c r="AQ85" s="1">
        <f>AP85-AQ66</f>
        <v>84.644898610650216</v>
      </c>
      <c r="AR85" s="1">
        <v>16</v>
      </c>
      <c r="AS85" s="1">
        <v>1700.66473243069</v>
      </c>
      <c r="AT85" s="1">
        <f>AS85-AT66</f>
        <v>60.56398796213989</v>
      </c>
      <c r="AW85" s="2"/>
      <c r="AX85" s="1">
        <v>16</v>
      </c>
      <c r="AY85" s="1">
        <v>2092.33457711443</v>
      </c>
      <c r="AZ85" s="1">
        <f>AY85-AZ66</f>
        <v>767.12063053855331</v>
      </c>
      <c r="BA85" s="1">
        <v>16</v>
      </c>
      <c r="BB85" s="1">
        <v>1930.0774134790499</v>
      </c>
      <c r="BC85" s="1">
        <f>BB85-BC66</f>
        <v>644.40911232404665</v>
      </c>
      <c r="BD85" s="1">
        <v>16</v>
      </c>
      <c r="BE85" s="1">
        <v>2068.7268002969599</v>
      </c>
      <c r="BF85" s="1">
        <f>BE85-BF66</f>
        <v>803.09632901726332</v>
      </c>
      <c r="BG85" s="1">
        <v>16</v>
      </c>
      <c r="BH85" s="1">
        <v>2247.1041069723001</v>
      </c>
      <c r="BI85" s="1">
        <f>BH85-BI66</f>
        <v>733.45302099131345</v>
      </c>
      <c r="BM85" s="1">
        <v>16</v>
      </c>
      <c r="BN85" s="1">
        <v>1952.0016246953701</v>
      </c>
      <c r="BO85" s="1">
        <f>BN85-BO66</f>
        <v>845.0379122525701</v>
      </c>
      <c r="BP85" s="1">
        <v>16</v>
      </c>
      <c r="BQ85" s="1">
        <v>1702.0057142857099</v>
      </c>
      <c r="BR85" s="1">
        <f>BQ85-BR66</f>
        <v>546.47109621319987</v>
      </c>
      <c r="BS85" s="1">
        <v>16</v>
      </c>
      <c r="BT85" s="1">
        <v>1635.61871616396</v>
      </c>
      <c r="BU85" s="1">
        <f>BT85-BU66</f>
        <v>482.53702801632335</v>
      </c>
      <c r="BV85" s="1">
        <v>16</v>
      </c>
      <c r="BW85" s="1">
        <v>1869.095636026</v>
      </c>
      <c r="BX85" s="1">
        <f>BW85-BX66</f>
        <v>700.06810315369648</v>
      </c>
      <c r="CB85" s="1">
        <v>16</v>
      </c>
      <c r="CC85" s="1">
        <v>2071.7737388723999</v>
      </c>
      <c r="CD85" s="1">
        <f>CC85-CD66</f>
        <v>838.04056879924656</v>
      </c>
      <c r="CE85" s="1">
        <v>16</v>
      </c>
      <c r="CF85" s="1">
        <v>2280.09639389736</v>
      </c>
      <c r="CG85" s="1">
        <f>CF85-CG66</f>
        <v>929.14333783583675</v>
      </c>
      <c r="CH85" s="1">
        <v>16</v>
      </c>
      <c r="CI85" s="1">
        <v>2403.84579071597</v>
      </c>
      <c r="CJ85" s="1">
        <f>CI85-CJ66</f>
        <v>748.20034828114035</v>
      </c>
      <c r="CK85" s="1">
        <v>16</v>
      </c>
      <c r="CL85" s="1">
        <v>3324.65252201761</v>
      </c>
      <c r="CM85" s="1">
        <f>CL85-CM66</f>
        <v>1567.76028069721</v>
      </c>
      <c r="CP85" s="2"/>
      <c r="CQ85" s="1">
        <v>16</v>
      </c>
      <c r="CR85" s="1">
        <v>16383</v>
      </c>
      <c r="CS85" s="1">
        <f>CR85-CS66</f>
        <v>14875.587624233556</v>
      </c>
      <c r="CT85" s="1">
        <v>16</v>
      </c>
      <c r="CU85" s="1">
        <v>16382.9760986893</v>
      </c>
      <c r="CV85" s="1">
        <f>CU85-CV66</f>
        <v>14870.824668949354</v>
      </c>
      <c r="CW85" s="1">
        <v>16</v>
      </c>
      <c r="CX85" s="1">
        <v>16383</v>
      </c>
      <c r="CY85" s="1">
        <f>CX85-CY66</f>
        <v>14780.665461108951</v>
      </c>
      <c r="CZ85" s="1">
        <v>16</v>
      </c>
      <c r="DA85" s="1">
        <v>16383</v>
      </c>
      <c r="DB85" s="1">
        <f>DA85-DB66</f>
        <v>14831.750235396194</v>
      </c>
      <c r="DF85" s="1">
        <v>16</v>
      </c>
      <c r="DG85" s="1">
        <v>16382.160740740699</v>
      </c>
      <c r="DH85" s="1">
        <f>DG85-DH66</f>
        <v>14565.682781347728</v>
      </c>
      <c r="DI85" s="1">
        <v>16</v>
      </c>
      <c r="DJ85" s="1">
        <v>16383</v>
      </c>
      <c r="DK85" s="1">
        <f>DJ85-DK66</f>
        <v>14507.484724069416</v>
      </c>
      <c r="DL85" s="1">
        <v>16</v>
      </c>
      <c r="DM85" s="1">
        <v>16382.0603174603</v>
      </c>
      <c r="DN85" s="1">
        <f>DM85-DN66</f>
        <v>14568.76199768512</v>
      </c>
      <c r="DO85" s="1">
        <v>16</v>
      </c>
      <c r="DP85" s="1">
        <v>16383</v>
      </c>
      <c r="DQ85" s="1">
        <f>DP85-DQ66</f>
        <v>14488.576717286032</v>
      </c>
      <c r="DU85" s="1">
        <v>16</v>
      </c>
      <c r="DV85" s="1">
        <v>16383</v>
      </c>
      <c r="DW85" s="1">
        <f>DV85-DW66</f>
        <v>14891.313042679723</v>
      </c>
      <c r="DX85" s="1">
        <v>16</v>
      </c>
      <c r="DY85" s="1">
        <v>16382.493112947701</v>
      </c>
      <c r="DZ85" s="1">
        <f>DY85-DZ66</f>
        <v>14745.971046628289</v>
      </c>
      <c r="EA85" s="1">
        <v>16</v>
      </c>
      <c r="EB85" s="1">
        <v>16382.886</v>
      </c>
      <c r="EC85" s="1">
        <f>EB85-EC66</f>
        <v>14799.390927737481</v>
      </c>
      <c r="ED85" s="1">
        <v>16</v>
      </c>
      <c r="EE85" s="1">
        <v>16380.5498046875</v>
      </c>
      <c r="EF85" s="1">
        <f>EE85-EF66</f>
        <v>14800.639275122758</v>
      </c>
      <c r="EI85" s="2"/>
      <c r="EJ85" s="1">
        <v>16</v>
      </c>
      <c r="EK85" s="1">
        <v>2652</v>
      </c>
      <c r="EL85" s="1">
        <f>EK85-EL66</f>
        <v>1479.0953021314635</v>
      </c>
      <c r="EM85" s="1">
        <v>16</v>
      </c>
      <c r="EN85" s="1">
        <v>3318</v>
      </c>
      <c r="EO85" s="1">
        <f>EN85-EO66</f>
        <v>2184.7076983944862</v>
      </c>
      <c r="EP85" s="1">
        <v>16</v>
      </c>
      <c r="EQ85" s="1">
        <v>2318</v>
      </c>
      <c r="ER85" s="1">
        <f>EQ85-ER66</f>
        <v>1163.2843384070131</v>
      </c>
      <c r="ES85" s="1">
        <v>16</v>
      </c>
      <c r="ET85" s="1">
        <v>2879</v>
      </c>
      <c r="EU85" s="1">
        <f>ET85-EU66</f>
        <v>1542.2721682218232</v>
      </c>
      <c r="EY85" s="1">
        <v>16</v>
      </c>
      <c r="EZ85" s="1">
        <v>3711</v>
      </c>
      <c r="FA85" s="1">
        <f>EZ85-FA66</f>
        <v>2139.7670872067565</v>
      </c>
      <c r="FB85" s="1">
        <v>16</v>
      </c>
      <c r="FC85" s="1">
        <v>3388</v>
      </c>
      <c r="FD85" s="1">
        <f>FC85-FD66</f>
        <v>1599.6791307055701</v>
      </c>
      <c r="FE85" s="1">
        <v>16</v>
      </c>
      <c r="FF85" s="1">
        <v>3019</v>
      </c>
      <c r="FG85" s="1">
        <f>FF85-FG66</f>
        <v>1240.4207056666535</v>
      </c>
      <c r="FH85" s="1">
        <v>16</v>
      </c>
      <c r="FI85" s="1">
        <v>2980</v>
      </c>
      <c r="FJ85" s="1">
        <f>FI85-FJ66</f>
        <v>1215.5123096223399</v>
      </c>
      <c r="FN85" s="1">
        <v>16</v>
      </c>
      <c r="FO85" s="1">
        <v>1756</v>
      </c>
      <c r="FP85" s="1">
        <f>FO85-FP66</f>
        <v>400.19413074648674</v>
      </c>
      <c r="FQ85" s="1">
        <v>16</v>
      </c>
      <c r="FR85" s="1">
        <v>2680</v>
      </c>
      <c r="FS85" s="1">
        <f>FR85-FS66</f>
        <v>1268.1400838137868</v>
      </c>
      <c r="FT85" s="1">
        <v>16</v>
      </c>
      <c r="FU85" s="1">
        <v>2941</v>
      </c>
      <c r="FV85" s="1">
        <f>FU85-FV66</f>
        <v>1413.7037613911464</v>
      </c>
      <c r="FW85" s="1">
        <v>16</v>
      </c>
      <c r="FX85" s="1">
        <v>2597</v>
      </c>
      <c r="FY85" s="1">
        <f>FX85-FY66</f>
        <v>1053.5525680133333</v>
      </c>
    </row>
    <row r="86" spans="1:181" x14ac:dyDescent="0.25">
      <c r="A86" s="2"/>
      <c r="B86" s="1">
        <v>17</v>
      </c>
      <c r="C86" s="1">
        <v>1201</v>
      </c>
      <c r="D86" s="1">
        <f t="shared" si="5"/>
        <v>149</v>
      </c>
      <c r="E86" s="1">
        <v>17</v>
      </c>
      <c r="F86" s="1">
        <v>1280</v>
      </c>
      <c r="G86" s="1">
        <f t="shared" si="6"/>
        <v>240</v>
      </c>
      <c r="H86" s="1">
        <v>17</v>
      </c>
      <c r="I86" s="1">
        <v>1109</v>
      </c>
      <c r="J86" s="1">
        <f t="shared" si="7"/>
        <v>83</v>
      </c>
      <c r="K86" s="1">
        <v>17</v>
      </c>
      <c r="L86" s="1">
        <v>1205</v>
      </c>
      <c r="M86" s="1">
        <f t="shared" si="8"/>
        <v>155</v>
      </c>
      <c r="N86" s="1">
        <v>17</v>
      </c>
      <c r="O86" s="1">
        <v>1260</v>
      </c>
      <c r="P86" s="1">
        <f t="shared" si="9"/>
        <v>205</v>
      </c>
      <c r="T86" s="1">
        <v>17</v>
      </c>
      <c r="U86" s="1">
        <v>1327.21859039837</v>
      </c>
      <c r="V86" s="1">
        <f>U86-V66</f>
        <v>294.40143122157474</v>
      </c>
      <c r="W86" s="1">
        <v>17</v>
      </c>
      <c r="X86" s="1">
        <v>1240.03220611916</v>
      </c>
      <c r="Y86" s="1">
        <f>X86-Y66</f>
        <v>207.21504694236478</v>
      </c>
      <c r="Z86" s="1">
        <v>17</v>
      </c>
      <c r="AA86" s="1">
        <v>1249.8265712012701</v>
      </c>
      <c r="AB86" s="1">
        <f>AA86-AB66</f>
        <v>239.28030258439344</v>
      </c>
      <c r="AC86" s="1">
        <v>17</v>
      </c>
      <c r="AD86" s="1">
        <v>981.67784711388504</v>
      </c>
      <c r="AE86" s="1">
        <f>AD86-AE66</f>
        <v>-22.514378037760252</v>
      </c>
      <c r="AI86" s="1">
        <v>17</v>
      </c>
      <c r="AJ86" s="1">
        <v>1607.5799086758</v>
      </c>
      <c r="AK86" s="1">
        <f>AJ86-AK66</f>
        <v>109.26698168502321</v>
      </c>
      <c r="AL86" s="1">
        <v>17</v>
      </c>
      <c r="AM86" s="1">
        <v>1598.5906666666699</v>
      </c>
      <c r="AN86" s="1">
        <f>AM86-AN66</f>
        <v>39.909847565783139</v>
      </c>
      <c r="AO86" s="1">
        <v>17</v>
      </c>
      <c r="AP86" s="1">
        <v>1750.9862745098001</v>
      </c>
      <c r="AQ86" s="1">
        <f>AP86-AQ66</f>
        <v>116.72112715853018</v>
      </c>
      <c r="AR86" s="1">
        <v>17</v>
      </c>
      <c r="AS86" s="1">
        <v>1711.7514376996801</v>
      </c>
      <c r="AT86" s="1">
        <f>AS86-AT66</f>
        <v>71.650693231129935</v>
      </c>
      <c r="AW86" s="2"/>
      <c r="AX86" s="1">
        <v>17</v>
      </c>
      <c r="AY86" s="1">
        <v>2077.17654320988</v>
      </c>
      <c r="AZ86" s="1">
        <f>AY86-AZ66</f>
        <v>751.96259663400338</v>
      </c>
      <c r="BA86" s="1">
        <v>17</v>
      </c>
      <c r="BB86" s="1">
        <v>1777.6135531135501</v>
      </c>
      <c r="BC86" s="1">
        <f>BB86-BC66</f>
        <v>491.94525195854681</v>
      </c>
      <c r="BD86" s="1">
        <v>17</v>
      </c>
      <c r="BE86" s="1">
        <v>2176.99630723781</v>
      </c>
      <c r="BF86" s="1">
        <f>BE86-BF66</f>
        <v>911.36583595811339</v>
      </c>
      <c r="BG86" s="1">
        <v>17</v>
      </c>
      <c r="BH86" s="1">
        <v>2242.98282442748</v>
      </c>
      <c r="BI86" s="1">
        <f>BH86-BI66</f>
        <v>729.33173844649332</v>
      </c>
      <c r="BM86" s="1">
        <v>17</v>
      </c>
      <c r="BN86" s="1">
        <v>1909.7633279483</v>
      </c>
      <c r="BO86" s="1">
        <f>BN86-BO66</f>
        <v>802.79961550550001</v>
      </c>
      <c r="BP86" s="1">
        <v>17</v>
      </c>
      <c r="BQ86" s="1">
        <v>1675.99809705043</v>
      </c>
      <c r="BR86" s="1">
        <f>BQ86-BR66</f>
        <v>520.46347897791998</v>
      </c>
      <c r="BS86" s="1">
        <v>17</v>
      </c>
      <c r="BT86" s="1">
        <v>1684.90772870662</v>
      </c>
      <c r="BU86" s="1">
        <f>BT86-BU66</f>
        <v>531.82604055898332</v>
      </c>
      <c r="BV86" s="1">
        <v>17</v>
      </c>
      <c r="BW86" s="1">
        <v>2017.22170686456</v>
      </c>
      <c r="BX86" s="1">
        <f>BW86-BX66</f>
        <v>848.19417399225654</v>
      </c>
      <c r="CB86" s="1">
        <v>17</v>
      </c>
      <c r="CC86" s="1">
        <v>2080.1367013373001</v>
      </c>
      <c r="CD86" s="1">
        <f>CC86-CD66</f>
        <v>846.40353126414675</v>
      </c>
      <c r="CE86" s="1">
        <v>17</v>
      </c>
      <c r="CF86" s="1">
        <v>2226.9178370786499</v>
      </c>
      <c r="CG86" s="1">
        <f>CF86-CG66</f>
        <v>875.9647810171266</v>
      </c>
      <c r="CH86" s="1">
        <v>17</v>
      </c>
      <c r="CI86" s="1">
        <v>2612.0724980299401</v>
      </c>
      <c r="CJ86" s="1">
        <f>CI86-CJ66</f>
        <v>956.42705559511046</v>
      </c>
      <c r="CK86" s="1">
        <v>17</v>
      </c>
      <c r="CL86" s="1">
        <v>3137.1880000000001</v>
      </c>
      <c r="CM86" s="1">
        <f>CL86-CM66</f>
        <v>1380.2957586796001</v>
      </c>
      <c r="CP86" s="2"/>
      <c r="CQ86" s="1">
        <v>17</v>
      </c>
      <c r="CR86" s="1">
        <v>16382.9105628373</v>
      </c>
      <c r="CS86" s="1">
        <f>CR86-CS66</f>
        <v>14875.498187070856</v>
      </c>
      <c r="CT86" s="1">
        <v>17</v>
      </c>
      <c r="CU86" s="1">
        <v>16383</v>
      </c>
      <c r="CV86" s="1">
        <f>CU86-CV66</f>
        <v>14870.848570260054</v>
      </c>
      <c r="CW86" s="1">
        <v>17</v>
      </c>
      <c r="CX86" s="1">
        <v>16383</v>
      </c>
      <c r="CY86" s="1">
        <f>CX86-CY66</f>
        <v>14780.665461108951</v>
      </c>
      <c r="CZ86" s="1">
        <v>17</v>
      </c>
      <c r="DA86" s="1">
        <v>16383</v>
      </c>
      <c r="DB86" s="1">
        <f>DA86-DB66</f>
        <v>14831.750235396194</v>
      </c>
      <c r="DF86" s="1">
        <v>17</v>
      </c>
      <c r="DG86" s="1">
        <v>16365.775464684</v>
      </c>
      <c r="DH86" s="1">
        <f>DG86-DH66</f>
        <v>14549.29750529103</v>
      </c>
      <c r="DI86" s="1">
        <v>17</v>
      </c>
      <c r="DJ86" s="1">
        <v>16381.322019867501</v>
      </c>
      <c r="DK86" s="1">
        <f>DJ86-DK66</f>
        <v>14505.806743936917</v>
      </c>
      <c r="DL86" s="1">
        <v>17</v>
      </c>
      <c r="DM86" s="1">
        <v>16382.1368337311</v>
      </c>
      <c r="DN86" s="1">
        <f>DM86-DN66</f>
        <v>14568.83851395592</v>
      </c>
      <c r="DO86" s="1">
        <v>17</v>
      </c>
      <c r="DP86" s="1">
        <v>16383</v>
      </c>
      <c r="DQ86" s="1">
        <f>DP86-DQ66</f>
        <v>14488.576717286032</v>
      </c>
      <c r="DU86" s="1">
        <v>17</v>
      </c>
      <c r="DV86" s="1">
        <v>16382.6538461538</v>
      </c>
      <c r="DW86" s="1">
        <f>DV86-DW66</f>
        <v>14890.966888833524</v>
      </c>
      <c r="DX86" s="1">
        <v>17</v>
      </c>
      <c r="DY86" s="1">
        <v>16383</v>
      </c>
      <c r="DZ86" s="1">
        <f>DY86-DZ66</f>
        <v>14746.477933680588</v>
      </c>
      <c r="EA86" s="1">
        <v>17</v>
      </c>
      <c r="EB86" s="1">
        <v>16382.7928047968</v>
      </c>
      <c r="EC86" s="1">
        <f>EB86-EC66</f>
        <v>14799.29773253428</v>
      </c>
      <c r="ED86" s="1">
        <v>17</v>
      </c>
      <c r="EE86" s="1">
        <v>16383</v>
      </c>
      <c r="EF86" s="1">
        <f>EE86-EF66</f>
        <v>14803.089470435258</v>
      </c>
      <c r="EI86" s="2"/>
      <c r="EJ86" s="1">
        <v>17</v>
      </c>
      <c r="EK86" s="1">
        <v>3737</v>
      </c>
      <c r="EL86" s="1">
        <f>EK86-EL66</f>
        <v>2564.0953021314635</v>
      </c>
      <c r="EM86" s="1">
        <v>17</v>
      </c>
      <c r="EN86" s="1">
        <v>3896</v>
      </c>
      <c r="EO86" s="1">
        <f>EN86-EO66</f>
        <v>2762.7076983944862</v>
      </c>
      <c r="EP86" s="1">
        <v>17</v>
      </c>
      <c r="EQ86" s="1">
        <v>2103</v>
      </c>
      <c r="ER86" s="1">
        <f>EQ86-ER66</f>
        <v>948.28433840701314</v>
      </c>
      <c r="ES86" s="1">
        <v>17</v>
      </c>
      <c r="ET86" s="1">
        <v>3097</v>
      </c>
      <c r="EU86" s="1">
        <f>ET86-EU66</f>
        <v>1760.2721682218232</v>
      </c>
      <c r="EY86" s="1">
        <v>17</v>
      </c>
      <c r="EZ86" s="1">
        <v>3147</v>
      </c>
      <c r="FA86" s="1">
        <f>EZ86-FA66</f>
        <v>1575.7670872067567</v>
      </c>
      <c r="FB86" s="1">
        <v>17</v>
      </c>
      <c r="FC86" s="1">
        <v>3340</v>
      </c>
      <c r="FD86" s="1">
        <f>FC86-FD66</f>
        <v>1551.6791307055701</v>
      </c>
      <c r="FE86" s="1">
        <v>17</v>
      </c>
      <c r="FF86" s="1">
        <v>3060</v>
      </c>
      <c r="FG86" s="1">
        <f>FF86-FG66</f>
        <v>1281.4207056666535</v>
      </c>
      <c r="FH86" s="1">
        <v>17</v>
      </c>
      <c r="FI86" s="1">
        <v>3404</v>
      </c>
      <c r="FJ86" s="1">
        <f>FI86-FJ66</f>
        <v>1639.5123096223399</v>
      </c>
      <c r="FN86" s="1">
        <v>17</v>
      </c>
      <c r="FO86" s="1">
        <v>3067</v>
      </c>
      <c r="FP86" s="1">
        <f>FO86-FP66</f>
        <v>1711.1941307464867</v>
      </c>
      <c r="FQ86" s="1">
        <v>17</v>
      </c>
      <c r="FR86" s="1">
        <v>2901</v>
      </c>
      <c r="FS86" s="1">
        <f>FR86-FS66</f>
        <v>1489.1400838137868</v>
      </c>
      <c r="FT86" s="1">
        <v>17</v>
      </c>
      <c r="FU86" s="1">
        <v>3411</v>
      </c>
      <c r="FV86" s="1">
        <f>FU86-FV66</f>
        <v>1883.7037613911464</v>
      </c>
      <c r="FW86" s="1">
        <v>17</v>
      </c>
      <c r="FX86" s="1">
        <v>2930</v>
      </c>
      <c r="FY86" s="1">
        <f>FX86-FY66</f>
        <v>1386.5525680133333</v>
      </c>
    </row>
    <row r="87" spans="1:181" x14ac:dyDescent="0.25">
      <c r="A87" s="2"/>
      <c r="B87" s="1">
        <v>18</v>
      </c>
      <c r="C87" s="1">
        <v>1164</v>
      </c>
      <c r="D87" s="1">
        <f t="shared" si="5"/>
        <v>112</v>
      </c>
      <c r="E87" s="1">
        <v>18</v>
      </c>
      <c r="F87" s="1">
        <v>1162</v>
      </c>
      <c r="G87" s="1">
        <f t="shared" si="6"/>
        <v>122</v>
      </c>
      <c r="H87" s="1">
        <v>18</v>
      </c>
      <c r="I87" s="1">
        <v>1113</v>
      </c>
      <c r="J87" s="1">
        <f t="shared" si="7"/>
        <v>87</v>
      </c>
      <c r="K87" s="1">
        <v>18</v>
      </c>
      <c r="L87" s="1">
        <v>1203</v>
      </c>
      <c r="M87" s="1">
        <f t="shared" si="8"/>
        <v>153</v>
      </c>
      <c r="N87" s="1">
        <v>18</v>
      </c>
      <c r="O87" s="1">
        <v>1195</v>
      </c>
      <c r="P87" s="1">
        <f t="shared" si="9"/>
        <v>140</v>
      </c>
      <c r="T87" s="1">
        <v>18</v>
      </c>
      <c r="U87" s="1">
        <v>1216.42057026477</v>
      </c>
      <c r="V87" s="1">
        <f>U87-V66</f>
        <v>183.60341108797479</v>
      </c>
      <c r="W87" s="1">
        <v>18</v>
      </c>
      <c r="X87" s="1">
        <v>1305.0601626016301</v>
      </c>
      <c r="Y87" s="1">
        <f>X87-Y66</f>
        <v>272.2430034248348</v>
      </c>
      <c r="Z87" s="1">
        <v>18</v>
      </c>
      <c r="AA87" s="1">
        <v>1199.26926131851</v>
      </c>
      <c r="AB87" s="1">
        <f>AA87-AB66</f>
        <v>188.7229927016333</v>
      </c>
      <c r="AC87" s="1">
        <v>18</v>
      </c>
      <c r="AD87" s="1">
        <v>1046.5062695924801</v>
      </c>
      <c r="AE87" s="1">
        <f>AD87-AE66</f>
        <v>42.314044440834778</v>
      </c>
      <c r="AI87" s="1">
        <v>18</v>
      </c>
      <c r="AJ87" s="1">
        <v>1565.9669421487599</v>
      </c>
      <c r="AK87" s="1">
        <f>AJ87-AK66</f>
        <v>67.654015157983167</v>
      </c>
      <c r="AL87" s="1">
        <v>18</v>
      </c>
      <c r="AM87" s="1">
        <v>1603.84056037358</v>
      </c>
      <c r="AN87" s="1">
        <f>AM87-AN66</f>
        <v>45.159741272693282</v>
      </c>
      <c r="AO87" s="1">
        <v>18</v>
      </c>
      <c r="AP87" s="1">
        <v>1746.5808344198199</v>
      </c>
      <c r="AQ87" s="1">
        <f>AP87-AQ66</f>
        <v>112.31568706855001</v>
      </c>
      <c r="AR87" s="1">
        <v>18</v>
      </c>
      <c r="AS87" s="1">
        <v>1660.55434782609</v>
      </c>
      <c r="AT87" s="1">
        <f>AS87-AT66</f>
        <v>20.453603357539805</v>
      </c>
      <c r="AW87" s="2"/>
      <c r="AX87" s="1">
        <v>18</v>
      </c>
      <c r="AY87" s="1">
        <v>2240.69106699752</v>
      </c>
      <c r="AZ87" s="1">
        <f>AY87-AZ66</f>
        <v>915.47712042164335</v>
      </c>
      <c r="BA87" s="1">
        <v>18</v>
      </c>
      <c r="BB87" s="1">
        <v>1811.54105839416</v>
      </c>
      <c r="BC87" s="1">
        <f>BB87-BC66</f>
        <v>525.87275723915673</v>
      </c>
      <c r="BD87" s="1">
        <v>18</v>
      </c>
      <c r="BE87" s="1">
        <v>1948.8547904191601</v>
      </c>
      <c r="BF87" s="1">
        <f>BE87-BF66</f>
        <v>683.22431913946343</v>
      </c>
      <c r="BG87" s="1">
        <v>18</v>
      </c>
      <c r="BH87" s="1">
        <v>2520.6634890371802</v>
      </c>
      <c r="BI87" s="1">
        <f>BH87-BI66</f>
        <v>1007.0124030561935</v>
      </c>
      <c r="BM87" s="1">
        <v>18</v>
      </c>
      <c r="BN87" s="1">
        <v>1868.7630718954199</v>
      </c>
      <c r="BO87" s="1">
        <f>BN87-BO66</f>
        <v>761.79935945261991</v>
      </c>
      <c r="BP87" s="1">
        <v>18</v>
      </c>
      <c r="BQ87" s="1">
        <v>1886.4182509505699</v>
      </c>
      <c r="BR87" s="1">
        <f>BQ87-BR66</f>
        <v>730.88363287805987</v>
      </c>
      <c r="BS87" s="1">
        <v>18</v>
      </c>
      <c r="BT87" s="1">
        <v>1871.4820592823701</v>
      </c>
      <c r="BU87" s="1">
        <f>BT87-BU66</f>
        <v>718.4003711347334</v>
      </c>
      <c r="BV87" s="1">
        <v>18</v>
      </c>
      <c r="BW87" s="1">
        <v>1916.4921223355</v>
      </c>
      <c r="BX87" s="1">
        <f>BW87-BX66</f>
        <v>747.46458946319649</v>
      </c>
      <c r="CB87" s="1">
        <v>18</v>
      </c>
      <c r="CC87" s="1">
        <v>1893.8693392724599</v>
      </c>
      <c r="CD87" s="1">
        <f>CC87-CD66</f>
        <v>660.13616919930655</v>
      </c>
      <c r="CE87" s="1">
        <v>18</v>
      </c>
      <c r="CF87" s="1">
        <v>2472.26947368421</v>
      </c>
      <c r="CG87" s="1">
        <f>CF87-CG66</f>
        <v>1121.3164176226867</v>
      </c>
      <c r="CH87" s="1">
        <v>18</v>
      </c>
      <c r="CI87" s="1">
        <v>2574.2034700315498</v>
      </c>
      <c r="CJ87" s="1">
        <f>CI87-CJ66</f>
        <v>918.55802759672019</v>
      </c>
      <c r="CK87" s="1">
        <v>18</v>
      </c>
      <c r="CL87" s="1">
        <v>3228.5256410256402</v>
      </c>
      <c r="CM87" s="1">
        <f>CL87-CM66</f>
        <v>1471.6333997052402</v>
      </c>
      <c r="CP87" s="2"/>
      <c r="CQ87" s="1">
        <v>18</v>
      </c>
      <c r="CR87" s="1">
        <v>16383</v>
      </c>
      <c r="CS87" s="1">
        <f>CR87-CS66</f>
        <v>14875.587624233556</v>
      </c>
      <c r="CT87" s="1">
        <v>18</v>
      </c>
      <c r="CU87" s="1">
        <v>16383</v>
      </c>
      <c r="CV87" s="1">
        <f>CU87-CV66</f>
        <v>14870.848570260054</v>
      </c>
      <c r="CW87" s="1">
        <v>18</v>
      </c>
      <c r="CX87" s="1">
        <v>16383</v>
      </c>
      <c r="CY87" s="1">
        <f>CX87-CY66</f>
        <v>14780.665461108951</v>
      </c>
      <c r="CZ87" s="1">
        <v>18</v>
      </c>
      <c r="DA87" s="1">
        <v>16383</v>
      </c>
      <c r="DB87" s="1">
        <f>DA87-DB66</f>
        <v>14831.750235396194</v>
      </c>
      <c r="DF87" s="1">
        <v>18</v>
      </c>
      <c r="DG87" s="1">
        <v>16344.6399406088</v>
      </c>
      <c r="DH87" s="1">
        <f>DG87-DH66</f>
        <v>14528.16198121583</v>
      </c>
      <c r="DI87" s="1">
        <v>18</v>
      </c>
      <c r="DJ87" s="1">
        <v>16381.447749196101</v>
      </c>
      <c r="DK87" s="1">
        <f>DJ87-DK66</f>
        <v>14505.932473265517</v>
      </c>
      <c r="DL87" s="1">
        <v>18</v>
      </c>
      <c r="DM87" s="1">
        <v>16383</v>
      </c>
      <c r="DN87" s="1">
        <f>DM87-DN66</f>
        <v>14569.70168022482</v>
      </c>
      <c r="DO87" s="1">
        <v>18</v>
      </c>
      <c r="DP87" s="1">
        <v>16382.7786377709</v>
      </c>
      <c r="DQ87" s="1">
        <f>DP87-DQ66</f>
        <v>14488.355355056934</v>
      </c>
      <c r="DU87" s="1">
        <v>18</v>
      </c>
      <c r="DV87" s="1">
        <v>16260.190007037299</v>
      </c>
      <c r="DW87" s="1">
        <f>DV87-DW66</f>
        <v>14768.503049717023</v>
      </c>
      <c r="DX87" s="1">
        <v>18</v>
      </c>
      <c r="DY87" s="1">
        <v>16381.9475157453</v>
      </c>
      <c r="DZ87" s="1">
        <f>DY87-DZ66</f>
        <v>14745.425449425886</v>
      </c>
      <c r="EA87" s="1">
        <v>18</v>
      </c>
      <c r="EB87" s="1">
        <v>16382.316858497001</v>
      </c>
      <c r="EC87" s="1">
        <f>EB87-EC66</f>
        <v>14798.821786234481</v>
      </c>
      <c r="ED87" s="1">
        <v>18</v>
      </c>
      <c r="EE87" s="1">
        <v>16382.1385365854</v>
      </c>
      <c r="EF87" s="1">
        <f>EE87-EF66</f>
        <v>14802.228007020658</v>
      </c>
      <c r="EI87" s="2"/>
      <c r="EJ87" s="1">
        <v>18</v>
      </c>
      <c r="EK87" s="1">
        <v>3892</v>
      </c>
      <c r="EL87" s="1">
        <f>EK87-EL66</f>
        <v>2719.0953021314635</v>
      </c>
      <c r="EM87" s="1">
        <v>18</v>
      </c>
      <c r="EN87" s="1">
        <v>3863</v>
      </c>
      <c r="EO87" s="1">
        <f>EN87-EO66</f>
        <v>2729.7076983944862</v>
      </c>
      <c r="EP87" s="1">
        <v>18</v>
      </c>
      <c r="EQ87" s="1">
        <v>1993</v>
      </c>
      <c r="ER87" s="1">
        <f>EQ87-ER66</f>
        <v>838.28433840701314</v>
      </c>
      <c r="ES87" s="1">
        <v>18</v>
      </c>
      <c r="ET87" s="1">
        <v>2619</v>
      </c>
      <c r="EU87" s="1">
        <f>ET87-EU66</f>
        <v>1282.2721682218232</v>
      </c>
      <c r="EY87" s="1">
        <v>18</v>
      </c>
      <c r="EZ87" s="1">
        <v>2344</v>
      </c>
      <c r="FA87" s="1">
        <f>EZ87-FA66</f>
        <v>772.76708720675674</v>
      </c>
      <c r="FB87" s="1">
        <v>18</v>
      </c>
      <c r="FC87" s="1">
        <v>3732</v>
      </c>
      <c r="FD87" s="1">
        <f>FC87-FD66</f>
        <v>1943.6791307055701</v>
      </c>
      <c r="FE87" s="1">
        <v>18</v>
      </c>
      <c r="FF87" s="1">
        <v>3718</v>
      </c>
      <c r="FG87" s="1">
        <f>FF87-FG66</f>
        <v>1939.4207056666535</v>
      </c>
      <c r="FH87" s="1">
        <v>18</v>
      </c>
      <c r="FI87" s="1">
        <v>3625</v>
      </c>
      <c r="FJ87" s="1">
        <f>FI87-FJ66</f>
        <v>1860.5123096223399</v>
      </c>
      <c r="FN87" s="1">
        <v>18</v>
      </c>
      <c r="FO87" s="1">
        <v>3056</v>
      </c>
      <c r="FP87" s="1">
        <f>FO87-FP66</f>
        <v>1700.1941307464867</v>
      </c>
      <c r="FQ87" s="1">
        <v>18</v>
      </c>
      <c r="FR87" s="1">
        <v>2475</v>
      </c>
      <c r="FS87" s="1">
        <f>FR87-FS66</f>
        <v>1063.1400838137868</v>
      </c>
      <c r="FT87" s="1">
        <v>18</v>
      </c>
      <c r="FU87" s="1">
        <v>3455</v>
      </c>
      <c r="FV87" s="1">
        <f>FU87-FV66</f>
        <v>1927.7037613911464</v>
      </c>
      <c r="FW87" s="1">
        <v>18</v>
      </c>
      <c r="FX87" s="1">
        <v>2771</v>
      </c>
      <c r="FY87" s="1">
        <f>FX87-FY66</f>
        <v>1227.5525680133333</v>
      </c>
    </row>
    <row r="88" spans="1:181" x14ac:dyDescent="0.25">
      <c r="A88" s="2"/>
      <c r="B88" s="1">
        <v>19</v>
      </c>
      <c r="C88" s="1">
        <v>1155</v>
      </c>
      <c r="D88" s="1">
        <f t="shared" si="5"/>
        <v>103</v>
      </c>
      <c r="E88" s="1">
        <v>19</v>
      </c>
      <c r="F88" s="1">
        <v>1176</v>
      </c>
      <c r="G88" s="1">
        <f t="shared" si="6"/>
        <v>136</v>
      </c>
      <c r="H88" s="1">
        <v>19</v>
      </c>
      <c r="I88" s="1">
        <v>1059</v>
      </c>
      <c r="J88" s="1">
        <f t="shared" si="7"/>
        <v>33</v>
      </c>
      <c r="K88" s="1">
        <v>19</v>
      </c>
      <c r="L88" s="1">
        <v>1214</v>
      </c>
      <c r="M88" s="1">
        <f t="shared" si="8"/>
        <v>164</v>
      </c>
      <c r="N88" s="1">
        <v>19</v>
      </c>
      <c r="O88" s="1">
        <v>1167</v>
      </c>
      <c r="P88" s="1">
        <f t="shared" si="9"/>
        <v>112</v>
      </c>
      <c r="T88" s="1">
        <v>19</v>
      </c>
      <c r="U88" s="1">
        <v>1160.8927477017401</v>
      </c>
      <c r="V88" s="1">
        <f>U88-V66</f>
        <v>128.07558852494481</v>
      </c>
      <c r="W88" s="1">
        <v>19</v>
      </c>
      <c r="X88" s="1">
        <v>1184.8338788870701</v>
      </c>
      <c r="Y88" s="1">
        <f>X88-Y66</f>
        <v>152.01671971027486</v>
      </c>
      <c r="Z88" s="1">
        <v>19</v>
      </c>
      <c r="AA88" s="1">
        <v>1202.33413269384</v>
      </c>
      <c r="AB88" s="1">
        <f>AA88-AB66</f>
        <v>191.78786407696339</v>
      </c>
      <c r="AC88" s="1">
        <v>19</v>
      </c>
      <c r="AD88" s="1">
        <v>1038.3822605965499</v>
      </c>
      <c r="AE88" s="1">
        <f>AD88-AE66</f>
        <v>34.190035444904652</v>
      </c>
      <c r="AI88" s="1">
        <v>19</v>
      </c>
      <c r="AJ88" s="1">
        <v>1559.8124054462901</v>
      </c>
      <c r="AK88" s="1">
        <f>AJ88-AK66</f>
        <v>61.499478455513326</v>
      </c>
      <c r="AL88" s="1">
        <v>19</v>
      </c>
      <c r="AM88" s="1">
        <v>1565.5989268947001</v>
      </c>
      <c r="AN88" s="1">
        <f>AM88-AN66</f>
        <v>6.9181077938133058</v>
      </c>
      <c r="AO88" s="1">
        <v>19</v>
      </c>
      <c r="AP88" s="1">
        <v>1639.71512385919</v>
      </c>
      <c r="AQ88" s="1">
        <f>AP88-AQ66</f>
        <v>5.4499765079201552</v>
      </c>
      <c r="AR88" s="1">
        <v>19</v>
      </c>
      <c r="AS88" s="1">
        <v>1755.7144711226499</v>
      </c>
      <c r="AT88" s="1">
        <f>AS88-AT66</f>
        <v>115.61372665409976</v>
      </c>
      <c r="AW88" s="2"/>
      <c r="AX88" s="1">
        <v>19</v>
      </c>
      <c r="AY88" s="1">
        <v>2166.2159800249701</v>
      </c>
      <c r="AZ88" s="1">
        <f>AY88-AZ66</f>
        <v>841.00203344909346</v>
      </c>
      <c r="BA88" s="1">
        <v>19</v>
      </c>
      <c r="BB88" s="1">
        <v>1941.1804922516001</v>
      </c>
      <c r="BC88" s="1">
        <f>BB88-BC66</f>
        <v>655.51219109659678</v>
      </c>
      <c r="BD88" s="1">
        <v>19</v>
      </c>
      <c r="BE88" s="1">
        <v>2228.5843283582099</v>
      </c>
      <c r="BF88" s="1">
        <f>BE88-BF66</f>
        <v>962.95385707851324</v>
      </c>
      <c r="BG88" s="1">
        <v>19</v>
      </c>
      <c r="BH88" s="1">
        <v>2341.6673021925599</v>
      </c>
      <c r="BI88" s="1">
        <f>BH88-BI66</f>
        <v>828.01621621157324</v>
      </c>
      <c r="BM88" s="1">
        <v>19</v>
      </c>
      <c r="BN88" s="1">
        <v>1834.3129525341899</v>
      </c>
      <c r="BO88" s="1">
        <f>BN88-BO66</f>
        <v>727.3492400913899</v>
      </c>
      <c r="BP88" s="1">
        <v>19</v>
      </c>
      <c r="BQ88" s="1">
        <v>1944.2627037392101</v>
      </c>
      <c r="BR88" s="1">
        <f>BQ88-BR66</f>
        <v>788.72808566670005</v>
      </c>
      <c r="BS88" s="1">
        <v>19</v>
      </c>
      <c r="BT88" s="1">
        <v>1719.91384615385</v>
      </c>
      <c r="BU88" s="1">
        <f>BT88-BU66</f>
        <v>566.83215800621338</v>
      </c>
      <c r="BV88" s="1">
        <v>19</v>
      </c>
      <c r="BW88" s="1">
        <v>1762.17511520737</v>
      </c>
      <c r="BX88" s="1">
        <f>BW88-BX66</f>
        <v>593.14758233506655</v>
      </c>
      <c r="CB88" s="1">
        <v>19</v>
      </c>
      <c r="CC88" s="1">
        <v>1923.65450483991</v>
      </c>
      <c r="CD88" s="1">
        <f>CC88-CD66</f>
        <v>689.92133476675667</v>
      </c>
      <c r="CE88" s="1">
        <v>19</v>
      </c>
      <c r="CF88" s="1">
        <v>1846.89915966387</v>
      </c>
      <c r="CG88" s="1">
        <f>CF88-CG66</f>
        <v>495.94610360234674</v>
      </c>
      <c r="CH88" s="1">
        <v>19</v>
      </c>
      <c r="CI88" s="1">
        <v>2613.9456264775399</v>
      </c>
      <c r="CJ88" s="1">
        <f>CI88-CJ66</f>
        <v>958.30018404271027</v>
      </c>
      <c r="CK88" s="1">
        <v>19</v>
      </c>
      <c r="CL88" s="1">
        <v>3207.54290296712</v>
      </c>
      <c r="CM88" s="1">
        <f>CL88-CM66</f>
        <v>1450.65066164672</v>
      </c>
      <c r="CP88" s="2"/>
      <c r="CQ88" s="1">
        <v>19</v>
      </c>
      <c r="CR88" s="1">
        <v>16383</v>
      </c>
      <c r="CS88" s="1">
        <f>CR88-CS66</f>
        <v>14875.587624233556</v>
      </c>
      <c r="CT88" s="1">
        <v>19</v>
      </c>
      <c r="CU88" s="1">
        <v>16381.9517884914</v>
      </c>
      <c r="CV88" s="1">
        <f>CU88-CV66</f>
        <v>14869.800358751454</v>
      </c>
      <c r="CW88" s="1">
        <v>19</v>
      </c>
      <c r="CX88" s="1">
        <v>16381.332741792399</v>
      </c>
      <c r="CY88" s="1">
        <f>CX88-CY66</f>
        <v>14778.99820290135</v>
      </c>
      <c r="CZ88" s="1">
        <v>19</v>
      </c>
      <c r="DA88" s="1">
        <v>16383</v>
      </c>
      <c r="DB88" s="1">
        <f>DA88-DB66</f>
        <v>14831.750235396194</v>
      </c>
      <c r="DF88" s="1">
        <v>19</v>
      </c>
      <c r="DG88" s="1">
        <v>16383</v>
      </c>
      <c r="DH88" s="1">
        <f>DG88-DH66</f>
        <v>14566.522040607029</v>
      </c>
      <c r="DI88" s="1">
        <v>19</v>
      </c>
      <c r="DJ88" s="1">
        <v>16383</v>
      </c>
      <c r="DK88" s="1">
        <f>DJ88-DK66</f>
        <v>14507.484724069416</v>
      </c>
      <c r="DL88" s="1">
        <v>19</v>
      </c>
      <c r="DM88" s="1">
        <v>16382.677008750999</v>
      </c>
      <c r="DN88" s="1">
        <f>DM88-DN66</f>
        <v>14569.378688975819</v>
      </c>
      <c r="DO88" s="1">
        <v>19</v>
      </c>
      <c r="DP88" s="1">
        <v>16381.358461538501</v>
      </c>
      <c r="DQ88" s="1">
        <f>DP88-DQ66</f>
        <v>14486.935178824533</v>
      </c>
      <c r="DU88" s="1">
        <v>19</v>
      </c>
      <c r="DV88" s="1">
        <v>16382.787857142899</v>
      </c>
      <c r="DW88" s="1">
        <f>DV88-DW66</f>
        <v>14891.100899822623</v>
      </c>
      <c r="DX88" s="1">
        <v>19</v>
      </c>
      <c r="DY88" s="1">
        <v>16381.9958391123</v>
      </c>
      <c r="DZ88" s="1">
        <f>DY88-DZ66</f>
        <v>14745.473772792888</v>
      </c>
      <c r="EA88" s="1">
        <v>19</v>
      </c>
      <c r="EB88" s="1">
        <v>16383</v>
      </c>
      <c r="EC88" s="1">
        <f>EB88-EC66</f>
        <v>14799.50492773748</v>
      </c>
      <c r="ED88" s="1">
        <v>19</v>
      </c>
      <c r="EE88" s="1">
        <v>16382.7512195122</v>
      </c>
      <c r="EF88" s="1">
        <f>EE88-EF66</f>
        <v>14802.840689947458</v>
      </c>
      <c r="EI88" s="2"/>
      <c r="EJ88" s="1">
        <v>19</v>
      </c>
      <c r="EK88" s="1">
        <v>3079</v>
      </c>
      <c r="EL88" s="1">
        <f>EK88-EL66</f>
        <v>1906.0953021314635</v>
      </c>
      <c r="EM88" s="1">
        <v>19</v>
      </c>
      <c r="EN88" s="1">
        <v>3531</v>
      </c>
      <c r="EO88" s="1">
        <f>EN88-EO66</f>
        <v>2397.7076983944862</v>
      </c>
      <c r="EP88" s="1">
        <v>19</v>
      </c>
      <c r="EQ88" s="1">
        <v>3407</v>
      </c>
      <c r="ER88" s="1">
        <f>EQ88-ER66</f>
        <v>2252.2843384070129</v>
      </c>
      <c r="ES88" s="1">
        <v>19</v>
      </c>
      <c r="ET88" s="1">
        <v>3691</v>
      </c>
      <c r="EU88" s="1">
        <f>ET88-EU66</f>
        <v>2354.2721682218234</v>
      </c>
      <c r="EY88" s="1">
        <v>19</v>
      </c>
      <c r="EZ88" s="1">
        <v>2558</v>
      </c>
      <c r="FA88" s="1">
        <f>EZ88-FA66</f>
        <v>986.76708720675674</v>
      </c>
      <c r="FB88" s="1">
        <v>19</v>
      </c>
      <c r="FC88" s="1">
        <v>2627</v>
      </c>
      <c r="FD88" s="1">
        <f>FC88-FD66</f>
        <v>838.67913070557006</v>
      </c>
      <c r="FE88" s="1">
        <v>19</v>
      </c>
      <c r="FF88" s="1">
        <v>3012</v>
      </c>
      <c r="FG88" s="1">
        <f>FF88-FG66</f>
        <v>1233.4207056666535</v>
      </c>
      <c r="FH88" s="1">
        <v>19</v>
      </c>
      <c r="FI88" s="1">
        <v>3208</v>
      </c>
      <c r="FJ88" s="1">
        <f>FI88-FJ66</f>
        <v>1443.5123096223399</v>
      </c>
      <c r="FN88" s="1">
        <v>19</v>
      </c>
      <c r="FO88" s="1">
        <v>2793</v>
      </c>
      <c r="FP88" s="1">
        <f>FO88-FP66</f>
        <v>1437.1941307464867</v>
      </c>
      <c r="FQ88" s="1">
        <v>19</v>
      </c>
      <c r="FR88" s="1">
        <v>2374</v>
      </c>
      <c r="FS88" s="1">
        <f>FR88-FS66</f>
        <v>962.14008381378676</v>
      </c>
      <c r="FT88" s="1">
        <v>19</v>
      </c>
      <c r="FU88" s="1">
        <v>2900</v>
      </c>
      <c r="FV88" s="1">
        <f>FU88-FV66</f>
        <v>1372.7037613911464</v>
      </c>
      <c r="FW88" s="1">
        <v>19</v>
      </c>
      <c r="FX88" s="1">
        <v>3206</v>
      </c>
      <c r="FY88" s="1">
        <f>FX88-FY66</f>
        <v>1662.5525680133333</v>
      </c>
    </row>
    <row r="89" spans="1:181" x14ac:dyDescent="0.25">
      <c r="A89" s="2"/>
      <c r="B89" s="1">
        <v>20</v>
      </c>
      <c r="C89" s="1">
        <v>1172</v>
      </c>
      <c r="D89" s="1">
        <f t="shared" si="5"/>
        <v>120</v>
      </c>
      <c r="E89" s="1">
        <v>20</v>
      </c>
      <c r="F89" s="1">
        <v>1184</v>
      </c>
      <c r="G89" s="1">
        <f t="shared" si="6"/>
        <v>144</v>
      </c>
      <c r="H89" s="1">
        <v>20</v>
      </c>
      <c r="I89" s="1">
        <v>1095</v>
      </c>
      <c r="J89" s="1">
        <f t="shared" si="7"/>
        <v>69</v>
      </c>
      <c r="K89" s="1">
        <v>20</v>
      </c>
      <c r="L89" s="1">
        <v>1238</v>
      </c>
      <c r="M89" s="1">
        <f t="shared" si="8"/>
        <v>188</v>
      </c>
      <c r="N89" s="1">
        <v>20</v>
      </c>
      <c r="O89" s="1">
        <v>1228</v>
      </c>
      <c r="P89" s="1">
        <f t="shared" si="9"/>
        <v>173</v>
      </c>
      <c r="T89" s="1">
        <v>20</v>
      </c>
      <c r="U89" s="1">
        <v>1155.9989775051099</v>
      </c>
      <c r="V89" s="1">
        <f>U89-V66</f>
        <v>123.18181832831465</v>
      </c>
      <c r="W89" s="1">
        <v>20</v>
      </c>
      <c r="X89" s="1">
        <v>1224.5775792039001</v>
      </c>
      <c r="Y89" s="1">
        <f>X89-Y66</f>
        <v>191.76042002710483</v>
      </c>
      <c r="Z89" s="1">
        <v>20</v>
      </c>
      <c r="AA89" s="1">
        <v>1208.4384432089</v>
      </c>
      <c r="AB89" s="1">
        <f>AA89-AB66</f>
        <v>197.89217459202337</v>
      </c>
      <c r="AC89" s="1">
        <v>20</v>
      </c>
      <c r="AD89" s="1">
        <v>1221.6999214453999</v>
      </c>
      <c r="AE89" s="1">
        <f>AD89-AE66</f>
        <v>217.50769629375463</v>
      </c>
      <c r="AI89" s="1">
        <v>20</v>
      </c>
      <c r="AJ89" s="1">
        <v>1680.7183951551899</v>
      </c>
      <c r="AK89" s="1">
        <f>AJ89-AK66</f>
        <v>182.40546816441315</v>
      </c>
      <c r="AL89" s="1">
        <v>20</v>
      </c>
      <c r="AM89" s="1">
        <v>1669.3692918597001</v>
      </c>
      <c r="AN89" s="1">
        <f>AM89-AN66</f>
        <v>110.6884727588133</v>
      </c>
      <c r="AO89" s="1">
        <v>20</v>
      </c>
      <c r="AP89" s="1">
        <v>1717.50427350427</v>
      </c>
      <c r="AQ89" s="1">
        <f>AP89-AQ66</f>
        <v>83.239126153000143</v>
      </c>
      <c r="AR89" s="1">
        <v>20</v>
      </c>
      <c r="AS89" s="1">
        <v>1832.2061855670099</v>
      </c>
      <c r="AT89" s="1">
        <f>AS89-AT66</f>
        <v>192.10544109845978</v>
      </c>
      <c r="AW89" s="2"/>
      <c r="AX89" s="1">
        <v>20</v>
      </c>
      <c r="AY89" s="1">
        <v>1914.2851851851899</v>
      </c>
      <c r="AZ89" s="1">
        <f>AY89-AZ66</f>
        <v>589.07123860931324</v>
      </c>
      <c r="BA89" s="1">
        <v>20</v>
      </c>
      <c r="BB89" s="1">
        <v>2001.89689781022</v>
      </c>
      <c r="BC89" s="1">
        <f>BB89-BC66</f>
        <v>716.22859665521673</v>
      </c>
      <c r="BD89" s="1">
        <v>20</v>
      </c>
      <c r="BE89" s="1">
        <v>1977.7687732341999</v>
      </c>
      <c r="BF89" s="1">
        <f>BE89-BF66</f>
        <v>712.13830195450328</v>
      </c>
      <c r="BG89" s="1">
        <v>20</v>
      </c>
      <c r="BH89" s="1">
        <v>2034.88836329234</v>
      </c>
      <c r="BI89" s="1">
        <f>BH89-BI66</f>
        <v>521.23727731135341</v>
      </c>
      <c r="BM89" s="1">
        <v>20</v>
      </c>
      <c r="BN89" s="1">
        <v>1931.1101141925001</v>
      </c>
      <c r="BO89" s="1">
        <f>BN89-BO66</f>
        <v>824.14640174970009</v>
      </c>
      <c r="BP89" s="1">
        <v>20</v>
      </c>
      <c r="BQ89" s="1">
        <v>1937.2166030534399</v>
      </c>
      <c r="BR89" s="1">
        <f>BQ89-BR66</f>
        <v>781.68198498092988</v>
      </c>
      <c r="BS89" s="1">
        <v>20</v>
      </c>
      <c r="BT89" s="1">
        <v>1866.97111631538</v>
      </c>
      <c r="BU89" s="1">
        <f>BT89-BU66</f>
        <v>713.88942816774329</v>
      </c>
      <c r="BV89" s="1">
        <v>20</v>
      </c>
      <c r="BW89" s="1">
        <v>1984.0473098330201</v>
      </c>
      <c r="BX89" s="1">
        <f>BW89-BX66</f>
        <v>815.01977696071663</v>
      </c>
      <c r="CB89" s="1">
        <v>20</v>
      </c>
      <c r="CC89" s="1">
        <v>1750.2022222222199</v>
      </c>
      <c r="CD89" s="1">
        <f>CC89-CD66</f>
        <v>516.46905214906656</v>
      </c>
      <c r="CE89" s="1">
        <v>20</v>
      </c>
      <c r="CF89" s="1">
        <v>2263.95582047686</v>
      </c>
      <c r="CG89" s="1">
        <f>CF89-CG66</f>
        <v>913.00276441533674</v>
      </c>
      <c r="CH89" s="1">
        <v>20</v>
      </c>
      <c r="CI89" s="1">
        <v>2743.8372456963998</v>
      </c>
      <c r="CJ89" s="1">
        <f>CI89-CJ66</f>
        <v>1088.1918032615702</v>
      </c>
      <c r="CK89" s="1">
        <v>20</v>
      </c>
      <c r="CL89" s="1">
        <v>3224.1998381877002</v>
      </c>
      <c r="CM89" s="1">
        <f>CL89-CM66</f>
        <v>1467.3075968673002</v>
      </c>
      <c r="CP89" s="2"/>
      <c r="CQ89" s="1">
        <v>20</v>
      </c>
      <c r="CR89" s="1">
        <v>16382.882889733801</v>
      </c>
      <c r="CS89" s="1">
        <f>CR89-CS66</f>
        <v>14875.470513967357</v>
      </c>
      <c r="CT89" s="1">
        <v>20</v>
      </c>
      <c r="CU89" s="1">
        <v>16383</v>
      </c>
      <c r="CV89" s="1">
        <f>CU89-CV66</f>
        <v>14870.848570260054</v>
      </c>
      <c r="CW89" s="1">
        <v>20</v>
      </c>
      <c r="CX89" s="1">
        <v>16382.7302573203</v>
      </c>
      <c r="CY89" s="1">
        <f>CX89-CY66</f>
        <v>14780.39571842925</v>
      </c>
      <c r="CZ89" s="1">
        <v>20</v>
      </c>
      <c r="DA89" s="1">
        <v>16382.597560975601</v>
      </c>
      <c r="DB89" s="1">
        <f>DA89-DB66</f>
        <v>14831.347796371794</v>
      </c>
      <c r="DF89" s="1">
        <v>20</v>
      </c>
      <c r="DG89" s="1">
        <v>16382.4828869048</v>
      </c>
      <c r="DH89" s="1">
        <f>DG89-DH66</f>
        <v>14566.004927511829</v>
      </c>
      <c r="DI89" s="1">
        <v>20</v>
      </c>
      <c r="DJ89" s="1">
        <v>16383</v>
      </c>
      <c r="DK89" s="1">
        <f>DJ89-DK66</f>
        <v>14507.484724069416</v>
      </c>
      <c r="DL89" s="1">
        <v>20</v>
      </c>
      <c r="DM89" s="1">
        <v>16382.467729083701</v>
      </c>
      <c r="DN89" s="1">
        <f>DM89-DN66</f>
        <v>14569.169409308521</v>
      </c>
      <c r="DO89" s="1">
        <v>20</v>
      </c>
      <c r="DP89" s="1">
        <v>16383</v>
      </c>
      <c r="DQ89" s="1">
        <f>DP89-DQ66</f>
        <v>14488.576717286032</v>
      </c>
      <c r="DU89" s="1">
        <v>20</v>
      </c>
      <c r="DV89" s="1">
        <v>16380.937235543</v>
      </c>
      <c r="DW89" s="1">
        <f>DV89-DW66</f>
        <v>14889.250278222724</v>
      </c>
      <c r="DX89" s="1">
        <v>20</v>
      </c>
      <c r="DY89" s="1">
        <v>16382.696590118299</v>
      </c>
      <c r="DZ89" s="1">
        <f>DY89-DZ66</f>
        <v>14746.174523798887</v>
      </c>
      <c r="EA89" s="1">
        <v>20</v>
      </c>
      <c r="EB89" s="1">
        <v>16382.901193633999</v>
      </c>
      <c r="EC89" s="1">
        <f>EB89-EC66</f>
        <v>14799.406121371479</v>
      </c>
      <c r="ED89" s="1">
        <v>20</v>
      </c>
      <c r="EE89" s="1">
        <v>16380.7696078431</v>
      </c>
      <c r="EF89" s="1">
        <f>EE89-EF66</f>
        <v>14800.859078278358</v>
      </c>
      <c r="EI89" s="2"/>
      <c r="EJ89" s="1">
        <v>20</v>
      </c>
      <c r="EK89" s="1">
        <v>3914</v>
      </c>
      <c r="EL89" s="1">
        <f>EK89-EL66</f>
        <v>2741.0953021314635</v>
      </c>
      <c r="EM89" s="1">
        <v>20</v>
      </c>
      <c r="EN89" s="1">
        <v>3467</v>
      </c>
      <c r="EO89" s="1">
        <f>EN89-EO66</f>
        <v>2333.7076983944862</v>
      </c>
      <c r="EP89" s="1">
        <v>20</v>
      </c>
      <c r="EQ89" s="1">
        <v>2507</v>
      </c>
      <c r="ER89" s="1">
        <f>EQ89-ER66</f>
        <v>1352.2843384070131</v>
      </c>
      <c r="ES89" s="1">
        <v>20</v>
      </c>
      <c r="ET89" s="1">
        <v>3290</v>
      </c>
      <c r="EU89" s="1">
        <f>ET89-EU66</f>
        <v>1953.2721682218232</v>
      </c>
      <c r="EY89" s="1">
        <v>20</v>
      </c>
      <c r="EZ89" s="1">
        <v>2594</v>
      </c>
      <c r="FA89" s="1">
        <f>EZ89-FA66</f>
        <v>1022.7670872067567</v>
      </c>
      <c r="FB89" s="1">
        <v>20</v>
      </c>
      <c r="FC89" s="1">
        <v>3259</v>
      </c>
      <c r="FD89" s="1">
        <f>FC89-FD66</f>
        <v>1470.6791307055701</v>
      </c>
      <c r="FE89" s="1">
        <v>20</v>
      </c>
      <c r="FF89" s="1">
        <v>2924</v>
      </c>
      <c r="FG89" s="1">
        <f>FF89-FG66</f>
        <v>1145.4207056666535</v>
      </c>
      <c r="FH89" s="1">
        <v>20</v>
      </c>
      <c r="FI89" s="1">
        <v>3024</v>
      </c>
      <c r="FJ89" s="1">
        <f>FI89-FJ66</f>
        <v>1259.5123096223399</v>
      </c>
      <c r="FN89" s="1">
        <v>20</v>
      </c>
      <c r="FO89" s="1">
        <v>3202</v>
      </c>
      <c r="FP89" s="1">
        <f>FO89-FP66</f>
        <v>1846.1941307464867</v>
      </c>
      <c r="FQ89" s="1">
        <v>20</v>
      </c>
      <c r="FR89" s="1">
        <v>2384</v>
      </c>
      <c r="FS89" s="1">
        <f>FR89-FS66</f>
        <v>972.14008381378676</v>
      </c>
      <c r="FT89" s="1">
        <v>20</v>
      </c>
      <c r="FU89" s="1">
        <v>3207</v>
      </c>
      <c r="FV89" s="1">
        <f>FU89-FV66</f>
        <v>1679.7037613911464</v>
      </c>
      <c r="FW89" s="1">
        <v>20</v>
      </c>
      <c r="FX89" s="1">
        <v>2843</v>
      </c>
      <c r="FY89" s="1">
        <f>FX89-FY66</f>
        <v>1299.5525680133333</v>
      </c>
    </row>
    <row r="90" spans="1:181" x14ac:dyDescent="0.25">
      <c r="A90" s="2"/>
      <c r="C90" s="1" t="s">
        <v>45</v>
      </c>
      <c r="D90" s="1">
        <f>AVERAGE(D70:D89)</f>
        <v>138.55000000000001</v>
      </c>
      <c r="F90" s="1" t="s">
        <v>45</v>
      </c>
      <c r="G90" s="1">
        <f>AVERAGE(G70:G89)</f>
        <v>144.35</v>
      </c>
      <c r="I90" s="1" t="s">
        <v>45</v>
      </c>
      <c r="J90" s="1">
        <f>AVERAGE(J70:J89)</f>
        <v>115.7</v>
      </c>
      <c r="L90" s="1" t="s">
        <v>45</v>
      </c>
      <c r="M90" s="1">
        <f>AVERAGE(M70:M89)</f>
        <v>131.75</v>
      </c>
      <c r="O90" s="1" t="s">
        <v>45</v>
      </c>
      <c r="P90" s="1">
        <f>AVERAGE(P70:P89)</f>
        <v>103.85</v>
      </c>
      <c r="T90" s="1">
        <v>21</v>
      </c>
      <c r="U90" s="1">
        <v>1272.8626653102699</v>
      </c>
      <c r="V90" s="1">
        <f>U90-V66</f>
        <v>240.04550613347465</v>
      </c>
      <c r="W90" s="1">
        <v>21</v>
      </c>
      <c r="X90" s="1">
        <v>1319.2093596059101</v>
      </c>
      <c r="Y90" s="1">
        <f>X90-Y66</f>
        <v>286.39220042911484</v>
      </c>
      <c r="Z90" s="1">
        <v>21</v>
      </c>
      <c r="AA90" s="1">
        <v>1185.8564631244999</v>
      </c>
      <c r="AB90" s="1">
        <f>AA90-AB66</f>
        <v>175.31019450762324</v>
      </c>
      <c r="AC90" s="1">
        <v>21</v>
      </c>
      <c r="AD90" s="1">
        <v>1090.23868954758</v>
      </c>
      <c r="AE90" s="1">
        <f>AD90-AE66</f>
        <v>86.046464395934663</v>
      </c>
      <c r="AI90" s="1">
        <v>21</v>
      </c>
      <c r="AJ90" s="1">
        <v>1555.1540212443099</v>
      </c>
      <c r="AK90" s="1">
        <f>AJ90-AK66</f>
        <v>56.841094253533129</v>
      </c>
      <c r="AL90" s="1">
        <v>21</v>
      </c>
      <c r="AM90" s="1">
        <v>1674.20536912752</v>
      </c>
      <c r="AN90" s="1">
        <f>AM90-AN66</f>
        <v>115.52455002663328</v>
      </c>
      <c r="AO90" s="1">
        <v>21</v>
      </c>
      <c r="AP90" s="1">
        <v>1688.5769230769199</v>
      </c>
      <c r="AQ90" s="1">
        <f>AP90-AQ66</f>
        <v>54.311775725650023</v>
      </c>
      <c r="AR90" s="1">
        <v>21</v>
      </c>
      <c r="AS90" s="1">
        <v>1709.23593350384</v>
      </c>
      <c r="AT90" s="1">
        <f>AS90-AT66</f>
        <v>69.135189035289841</v>
      </c>
      <c r="AW90" s="2"/>
      <c r="AX90" s="1">
        <v>21</v>
      </c>
      <c r="AY90" s="1">
        <v>2026.3810709838101</v>
      </c>
      <c r="AZ90" s="1">
        <f>AY90-AZ66</f>
        <v>701.16712440793344</v>
      </c>
      <c r="BA90" s="1">
        <v>21</v>
      </c>
      <c r="BB90" s="1">
        <v>1937.91123188406</v>
      </c>
      <c r="BC90" s="1">
        <f>BB90-BC66</f>
        <v>652.24293072905675</v>
      </c>
      <c r="BD90" s="1">
        <v>21</v>
      </c>
      <c r="BE90" s="1">
        <v>1868.2397617274801</v>
      </c>
      <c r="BF90" s="1">
        <f>BE90-BF66</f>
        <v>602.60929044778345</v>
      </c>
      <c r="BG90" s="1">
        <v>21</v>
      </c>
      <c r="BH90" s="1">
        <v>2275.1163012392799</v>
      </c>
      <c r="BI90" s="1">
        <f>BH90-BI66</f>
        <v>761.46521525829326</v>
      </c>
      <c r="BM90" s="1">
        <v>21</v>
      </c>
      <c r="BN90" s="1">
        <v>1816.23790322581</v>
      </c>
      <c r="BO90" s="1">
        <f>BN90-BO66</f>
        <v>709.27419078301</v>
      </c>
      <c r="BP90" s="1">
        <v>21</v>
      </c>
      <c r="BQ90" s="1">
        <v>1837.9627862595401</v>
      </c>
      <c r="BR90" s="1">
        <f>BQ90-BR66</f>
        <v>682.42816818703</v>
      </c>
      <c r="BS90" s="1">
        <v>21</v>
      </c>
      <c r="BT90" s="1">
        <v>1850.8971161340601</v>
      </c>
      <c r="BU90" s="1">
        <f>BT90-BU66</f>
        <v>697.8154279864234</v>
      </c>
      <c r="BV90" s="1">
        <v>21</v>
      </c>
      <c r="BW90" s="1">
        <v>2000.9888372093001</v>
      </c>
      <c r="BX90" s="1">
        <f>BW90-BX66</f>
        <v>831.96130433699659</v>
      </c>
      <c r="CB90" s="1">
        <v>21</v>
      </c>
      <c r="CC90" s="1">
        <v>2039.3618763961299</v>
      </c>
      <c r="CD90" s="1">
        <f>CC90-CD66</f>
        <v>805.62870632297654</v>
      </c>
      <c r="CE90" s="1">
        <v>21</v>
      </c>
      <c r="CF90" s="1">
        <v>2329.1704384724198</v>
      </c>
      <c r="CG90" s="1">
        <f>CF90-CG66</f>
        <v>978.21738241089656</v>
      </c>
      <c r="CH90" s="1">
        <v>21</v>
      </c>
      <c r="CI90" s="1">
        <v>2689.3443656422401</v>
      </c>
      <c r="CJ90" s="1">
        <f>CI90-CJ66</f>
        <v>1033.6989232074104</v>
      </c>
      <c r="CK90" s="1">
        <v>21</v>
      </c>
      <c r="CL90" s="1">
        <v>3349.6328810854002</v>
      </c>
      <c r="CM90" s="1">
        <f>CL90-CM66</f>
        <v>1592.7406397650002</v>
      </c>
      <c r="CP90" s="2"/>
      <c r="CQ90" s="1">
        <v>21</v>
      </c>
      <c r="CR90" s="1">
        <v>16383</v>
      </c>
      <c r="CS90" s="1">
        <f>CR90-CS66</f>
        <v>14875.587624233556</v>
      </c>
      <c r="CT90" s="1">
        <v>21</v>
      </c>
      <c r="CU90" s="1">
        <v>16382.6822001528</v>
      </c>
      <c r="CV90" s="1">
        <f>CU90-CV66</f>
        <v>14870.530770412854</v>
      </c>
      <c r="CW90" s="1">
        <v>21</v>
      </c>
      <c r="CX90" s="1">
        <v>16376.9777777778</v>
      </c>
      <c r="CY90" s="1">
        <f>CX90-CY66</f>
        <v>14774.643238886751</v>
      </c>
      <c r="CZ90" s="1">
        <v>21</v>
      </c>
      <c r="DA90" s="1">
        <v>16383</v>
      </c>
      <c r="DB90" s="1">
        <f>DA90-DB66</f>
        <v>14831.750235396194</v>
      </c>
      <c r="DF90" s="1">
        <v>21</v>
      </c>
      <c r="DG90" s="1">
        <v>16383</v>
      </c>
      <c r="DH90" s="1">
        <f>DG90-DH66</f>
        <v>14566.522040607029</v>
      </c>
      <c r="DI90" s="1">
        <v>21</v>
      </c>
      <c r="DJ90" s="1">
        <v>16382.477660438701</v>
      </c>
      <c r="DK90" s="1">
        <f>DJ90-DK66</f>
        <v>14506.962384508117</v>
      </c>
      <c r="DL90" s="1">
        <v>21</v>
      </c>
      <c r="DM90" s="1">
        <v>16383</v>
      </c>
      <c r="DN90" s="1">
        <f>DM90-DN66</f>
        <v>14569.70168022482</v>
      </c>
      <c r="DO90" s="1">
        <v>21</v>
      </c>
      <c r="DP90" s="1">
        <v>16383</v>
      </c>
      <c r="DQ90" s="1">
        <f>DP90-DQ66</f>
        <v>14488.576717286032</v>
      </c>
      <c r="DU90" s="1">
        <v>21</v>
      </c>
      <c r="DV90" s="1">
        <v>16383</v>
      </c>
      <c r="DW90" s="1">
        <f>DV90-DW66</f>
        <v>14891.313042679723</v>
      </c>
      <c r="DX90" s="1">
        <v>21</v>
      </c>
      <c r="DY90" s="1">
        <v>16383</v>
      </c>
      <c r="DZ90" s="1">
        <f>DY90-DZ66</f>
        <v>14746.477933680588</v>
      </c>
      <c r="EA90" s="1">
        <v>21</v>
      </c>
      <c r="EB90" s="1">
        <v>16383</v>
      </c>
      <c r="EC90" s="1">
        <f>EB90-EC66</f>
        <v>14799.50492773748</v>
      </c>
      <c r="ED90" s="1">
        <v>21</v>
      </c>
      <c r="EE90" s="1">
        <v>16380.594088669901</v>
      </c>
      <c r="EF90" s="1">
        <f>EE90-EF66</f>
        <v>14800.683559105157</v>
      </c>
      <c r="EI90" s="2"/>
      <c r="EJ90" s="1">
        <v>21</v>
      </c>
      <c r="EK90" s="1">
        <v>2776</v>
      </c>
      <c r="EL90" s="1">
        <f>EK90-EL66</f>
        <v>1603.0953021314635</v>
      </c>
      <c r="EM90" s="1">
        <v>21</v>
      </c>
      <c r="EN90" s="1">
        <v>2100</v>
      </c>
      <c r="EO90" s="1">
        <f>EN90-EO66</f>
        <v>966.70769839448644</v>
      </c>
      <c r="EP90" s="1">
        <v>21</v>
      </c>
      <c r="EQ90" s="1">
        <v>2757</v>
      </c>
      <c r="ER90" s="1">
        <f>EQ90-ER66</f>
        <v>1602.2843384070131</v>
      </c>
      <c r="ES90" s="1">
        <v>21</v>
      </c>
      <c r="ET90" s="1">
        <v>3660</v>
      </c>
      <c r="EU90" s="1">
        <f>ET90-EU66</f>
        <v>2323.2721682218234</v>
      </c>
      <c r="EY90" s="1">
        <v>21</v>
      </c>
      <c r="EZ90" s="1">
        <v>2895</v>
      </c>
      <c r="FA90" s="1">
        <f>EZ90-FA66</f>
        <v>1323.7670872067567</v>
      </c>
      <c r="FB90" s="1">
        <v>21</v>
      </c>
      <c r="FC90" s="1">
        <v>2827</v>
      </c>
      <c r="FD90" s="1">
        <f>FC90-FD66</f>
        <v>1038.6791307055701</v>
      </c>
      <c r="FE90" s="1">
        <v>21</v>
      </c>
      <c r="FF90" s="1">
        <v>3530</v>
      </c>
      <c r="FG90" s="1">
        <f>FF90-FG66</f>
        <v>1751.4207056666535</v>
      </c>
      <c r="FH90" s="1">
        <v>21</v>
      </c>
      <c r="FI90" s="1">
        <v>3044</v>
      </c>
      <c r="FJ90" s="1">
        <f>FI90-FJ66</f>
        <v>1279.5123096223399</v>
      </c>
      <c r="FN90" s="1">
        <v>21</v>
      </c>
      <c r="FO90" s="1">
        <v>2832</v>
      </c>
      <c r="FP90" s="1">
        <f>FO90-FP66</f>
        <v>1476.1941307464867</v>
      </c>
      <c r="FQ90" s="1">
        <v>21</v>
      </c>
      <c r="FR90" s="1">
        <v>2611</v>
      </c>
      <c r="FS90" s="1">
        <f>FR90-FS66</f>
        <v>1199.1400838137868</v>
      </c>
      <c r="FT90" s="1">
        <v>21</v>
      </c>
      <c r="FU90" s="1">
        <v>2556</v>
      </c>
      <c r="FV90" s="1">
        <f>FU90-FV66</f>
        <v>1028.7037613911464</v>
      </c>
      <c r="FW90" s="1">
        <v>21</v>
      </c>
      <c r="FX90" s="1">
        <v>2949</v>
      </c>
      <c r="FY90" s="1">
        <f>FX90-FY66</f>
        <v>1405.5525680133333</v>
      </c>
    </row>
    <row r="91" spans="1:181" x14ac:dyDescent="0.25">
      <c r="A91" s="2"/>
      <c r="T91" s="1">
        <v>22</v>
      </c>
      <c r="U91" s="1">
        <v>1219.64102564103</v>
      </c>
      <c r="V91" s="1">
        <f>U91-V66</f>
        <v>186.8238664642347</v>
      </c>
      <c r="W91" s="1">
        <v>22</v>
      </c>
      <c r="X91" s="1">
        <v>1406.7810985460401</v>
      </c>
      <c r="Y91" s="1">
        <f>X91-Y66</f>
        <v>373.96393936924483</v>
      </c>
      <c r="Z91" s="1">
        <v>22</v>
      </c>
      <c r="AA91" s="1">
        <v>1282.2828525641</v>
      </c>
      <c r="AB91" s="1">
        <f>AA91-AB66</f>
        <v>271.73658394722338</v>
      </c>
      <c r="AC91" s="1">
        <v>22</v>
      </c>
      <c r="AD91" s="1">
        <v>1109.0686427457099</v>
      </c>
      <c r="AE91" s="1">
        <f>AD91-AE66</f>
        <v>104.87641759406461</v>
      </c>
      <c r="AI91" s="1">
        <v>22</v>
      </c>
      <c r="AJ91" s="1">
        <v>1579.3363705391</v>
      </c>
      <c r="AK91" s="1">
        <f>AJ91-AK66</f>
        <v>81.023443548323257</v>
      </c>
      <c r="AL91" s="1">
        <v>22</v>
      </c>
      <c r="AM91" s="1">
        <v>1647.7535738597701</v>
      </c>
      <c r="AN91" s="1">
        <f>AM91-AN66</f>
        <v>89.07275475888332</v>
      </c>
      <c r="AO91" s="1">
        <v>22</v>
      </c>
      <c r="AP91" s="1">
        <v>1643.8995433790001</v>
      </c>
      <c r="AQ91" s="1">
        <f>AP91-AQ66</f>
        <v>9.6343960277301903</v>
      </c>
      <c r="AR91" s="1">
        <v>22</v>
      </c>
      <c r="AS91" s="1">
        <v>1778.3522215067601</v>
      </c>
      <c r="AT91" s="1">
        <f>AS91-AT66</f>
        <v>138.25147703820994</v>
      </c>
      <c r="AW91" s="2"/>
      <c r="AX91" s="1">
        <v>22</v>
      </c>
      <c r="AY91" s="1">
        <v>2082.8784119106699</v>
      </c>
      <c r="AZ91" s="1">
        <f>AY91-AZ66</f>
        <v>757.66446533479325</v>
      </c>
      <c r="BA91" s="1">
        <v>22</v>
      </c>
      <c r="BB91" s="1">
        <v>1962.50409463148</v>
      </c>
      <c r="BC91" s="1">
        <f>BB91-BC66</f>
        <v>676.83579347647674</v>
      </c>
      <c r="BD91" s="1">
        <v>22</v>
      </c>
      <c r="BE91" s="1">
        <v>2024.7527922561401</v>
      </c>
      <c r="BF91" s="1">
        <f>BE91-BF66</f>
        <v>759.12232097644346</v>
      </c>
      <c r="BG91" s="1">
        <v>22</v>
      </c>
      <c r="BH91" s="1">
        <v>2259.6698292220099</v>
      </c>
      <c r="BI91" s="1">
        <f>BH91-BI66</f>
        <v>746.01874324102323</v>
      </c>
      <c r="BM91" s="1">
        <v>22</v>
      </c>
      <c r="BN91" s="1">
        <v>1767.8379705401001</v>
      </c>
      <c r="BO91" s="1">
        <f>BN91-BO66</f>
        <v>660.87425809730007</v>
      </c>
      <c r="BP91" s="1">
        <v>22</v>
      </c>
      <c r="BQ91" s="1">
        <v>1856.0448045757901</v>
      </c>
      <c r="BR91" s="1">
        <f>BQ91-BR66</f>
        <v>700.51018650328001</v>
      </c>
      <c r="BS91" s="1">
        <v>22</v>
      </c>
      <c r="BT91" s="1">
        <v>1785.0260252365899</v>
      </c>
      <c r="BU91" s="1">
        <f>BT91-BU66</f>
        <v>631.94433708895326</v>
      </c>
      <c r="BV91" s="1">
        <v>22</v>
      </c>
      <c r="BW91" s="1">
        <v>1985.33085501859</v>
      </c>
      <c r="BX91" s="1">
        <f>BW91-BX66</f>
        <v>816.30332214628652</v>
      </c>
      <c r="CB91" s="1">
        <v>22</v>
      </c>
      <c r="CC91" s="1">
        <v>1908.5735623599701</v>
      </c>
      <c r="CD91" s="1">
        <f>CC91-CD66</f>
        <v>674.84039228681672</v>
      </c>
      <c r="CE91" s="1">
        <v>22</v>
      </c>
      <c r="CF91" s="1">
        <v>2387.26963168867</v>
      </c>
      <c r="CG91" s="1">
        <f>CF91-CG66</f>
        <v>1036.3165756271467</v>
      </c>
      <c r="CH91" s="1">
        <v>22</v>
      </c>
      <c r="CI91" s="1">
        <v>2379.6468749999999</v>
      </c>
      <c r="CJ91" s="1">
        <f>CI91-CJ66</f>
        <v>724.00143256517026</v>
      </c>
      <c r="CK91" s="1">
        <v>22</v>
      </c>
      <c r="CL91" s="1">
        <v>2952.6580645161298</v>
      </c>
      <c r="CM91" s="1">
        <f>CL91-CM66</f>
        <v>1195.7658231957298</v>
      </c>
      <c r="CP91" s="2"/>
      <c r="CQ91" s="1">
        <v>22</v>
      </c>
      <c r="CR91" s="1">
        <v>16350.7871517028</v>
      </c>
      <c r="CS91" s="1">
        <f>CR91-CS66</f>
        <v>14843.374775936356</v>
      </c>
      <c r="CT91" s="1">
        <v>22</v>
      </c>
      <c r="CU91" s="1">
        <v>16383</v>
      </c>
      <c r="CV91" s="1">
        <f>CU91-CV66</f>
        <v>14870.848570260054</v>
      </c>
      <c r="CW91" s="1">
        <v>22</v>
      </c>
      <c r="CX91" s="1">
        <v>16382.393078970699</v>
      </c>
      <c r="CY91" s="1">
        <f>CX91-CY66</f>
        <v>14780.05854007965</v>
      </c>
      <c r="CZ91" s="1">
        <v>22</v>
      </c>
      <c r="DA91" s="1">
        <v>16383</v>
      </c>
      <c r="DB91" s="1">
        <f>DA91-DB66</f>
        <v>14831.750235396194</v>
      </c>
      <c r="DF91" s="1">
        <v>22</v>
      </c>
      <c r="DG91" s="1">
        <v>16375.5412639405</v>
      </c>
      <c r="DH91" s="1">
        <f>DG91-DH66</f>
        <v>14559.06330454753</v>
      </c>
      <c r="DI91" s="1">
        <v>22</v>
      </c>
      <c r="DJ91" s="1">
        <v>16383</v>
      </c>
      <c r="DK91" s="1">
        <f>DJ91-DK66</f>
        <v>14507.484724069416</v>
      </c>
      <c r="DL91" s="1">
        <v>22</v>
      </c>
      <c r="DM91" s="1">
        <v>16383</v>
      </c>
      <c r="DN91" s="1">
        <f>DM91-DN66</f>
        <v>14569.70168022482</v>
      </c>
      <c r="DO91" s="1">
        <v>22</v>
      </c>
      <c r="DP91" s="1">
        <v>16383</v>
      </c>
      <c r="DQ91" s="1">
        <f>DP91-DQ66</f>
        <v>14488.576717286032</v>
      </c>
      <c r="DU91" s="1">
        <v>22</v>
      </c>
      <c r="DV91" s="1">
        <v>16381.9351464435</v>
      </c>
      <c r="DW91" s="1">
        <f>DV91-DW66</f>
        <v>14890.248189123224</v>
      </c>
      <c r="DX91" s="1">
        <v>22</v>
      </c>
      <c r="DY91" s="1">
        <v>16382.9803784163</v>
      </c>
      <c r="DZ91" s="1">
        <f>DY91-DZ66</f>
        <v>14746.458312096885</v>
      </c>
      <c r="EA91" s="1">
        <v>22</v>
      </c>
      <c r="EB91" s="1">
        <v>16383</v>
      </c>
      <c r="EC91" s="1">
        <f>EB91-EC66</f>
        <v>14799.50492773748</v>
      </c>
      <c r="ED91" s="1">
        <v>22</v>
      </c>
      <c r="EE91" s="1">
        <v>16383</v>
      </c>
      <c r="EF91" s="1">
        <f>EE91-EF66</f>
        <v>14803.089470435258</v>
      </c>
      <c r="EI91" s="2"/>
      <c r="EJ91" s="1">
        <v>22</v>
      </c>
      <c r="EK91" s="1">
        <v>2715</v>
      </c>
      <c r="EL91" s="1">
        <f>EK91-EL66</f>
        <v>1542.0953021314635</v>
      </c>
      <c r="EM91" s="1">
        <v>22</v>
      </c>
      <c r="EN91" s="1">
        <v>3102</v>
      </c>
      <c r="EO91" s="1">
        <f>EN91-EO66</f>
        <v>1968.7076983944864</v>
      </c>
      <c r="EP91" s="1">
        <v>22</v>
      </c>
      <c r="EQ91" s="1">
        <v>2434</v>
      </c>
      <c r="ER91" s="1">
        <f>EQ91-ER66</f>
        <v>1279.2843384070131</v>
      </c>
      <c r="ES91" s="1">
        <v>22</v>
      </c>
      <c r="ET91" s="1">
        <v>3790</v>
      </c>
      <c r="EU91" s="1">
        <f>ET91-EU66</f>
        <v>2453.2721682218234</v>
      </c>
      <c r="EY91" s="1">
        <v>22</v>
      </c>
      <c r="EZ91" s="1">
        <v>3977</v>
      </c>
      <c r="FA91" s="1">
        <f>EZ91-FA66</f>
        <v>2405.7670872067565</v>
      </c>
      <c r="FB91" s="1">
        <v>22</v>
      </c>
      <c r="FC91" s="1">
        <v>2898</v>
      </c>
      <c r="FD91" s="1">
        <f>FC91-FD66</f>
        <v>1109.6791307055701</v>
      </c>
      <c r="FE91" s="1">
        <v>22</v>
      </c>
      <c r="FF91" s="1">
        <v>3161</v>
      </c>
      <c r="FG91" s="1">
        <f>FF91-FG66</f>
        <v>1382.4207056666535</v>
      </c>
      <c r="FH91" s="1">
        <v>22</v>
      </c>
      <c r="FI91" s="1">
        <v>3623</v>
      </c>
      <c r="FJ91" s="1">
        <f>FI91-FJ66</f>
        <v>1858.5123096223399</v>
      </c>
      <c r="FN91" s="1">
        <v>22</v>
      </c>
      <c r="FO91" s="1">
        <v>2682</v>
      </c>
      <c r="FP91" s="1">
        <f>FO91-FP66</f>
        <v>1326.1941307464867</v>
      </c>
      <c r="FQ91" s="1">
        <v>22</v>
      </c>
      <c r="FR91" s="1">
        <v>3485</v>
      </c>
      <c r="FS91" s="1">
        <f>FR91-FS66</f>
        <v>2073.140083813787</v>
      </c>
      <c r="FT91" s="1">
        <v>22</v>
      </c>
      <c r="FU91" s="1">
        <v>2986</v>
      </c>
      <c r="FV91" s="1">
        <f>FU91-FV66</f>
        <v>1458.7037613911464</v>
      </c>
      <c r="FW91" s="1">
        <v>22</v>
      </c>
      <c r="FX91" s="1">
        <v>2754</v>
      </c>
      <c r="FY91" s="1">
        <f>FX91-FY66</f>
        <v>1210.5525680133333</v>
      </c>
    </row>
    <row r="92" spans="1:181" x14ac:dyDescent="0.25">
      <c r="A92" s="2"/>
      <c r="T92" s="1">
        <v>23</v>
      </c>
      <c r="U92" s="1">
        <v>1212.61162079511</v>
      </c>
      <c r="V92" s="1">
        <f>U92-V66</f>
        <v>179.7944616183147</v>
      </c>
      <c r="W92" s="1">
        <v>23</v>
      </c>
      <c r="X92" s="1">
        <v>1250.3456295108299</v>
      </c>
      <c r="Y92" s="1">
        <f>X92-Y66</f>
        <v>217.52847033403464</v>
      </c>
      <c r="Z92" s="1">
        <v>23</v>
      </c>
      <c r="AA92" s="1">
        <v>1162.83135391924</v>
      </c>
      <c r="AB92" s="1">
        <f>AA92-AB66</f>
        <v>152.28508530236331</v>
      </c>
      <c r="AC92" s="1">
        <v>23</v>
      </c>
      <c r="AD92" s="1">
        <v>1005.29775715391</v>
      </c>
      <c r="AE92" s="1">
        <f>AD92-AE66</f>
        <v>1.1055320022646811</v>
      </c>
      <c r="AI92" s="1">
        <v>23</v>
      </c>
      <c r="AJ92" s="1">
        <v>1610.53805175038</v>
      </c>
      <c r="AK92" s="1">
        <f>AJ92-AK66</f>
        <v>112.2251247596032</v>
      </c>
      <c r="AL92" s="1">
        <v>23</v>
      </c>
      <c r="AM92" s="1">
        <v>1620.7575351641001</v>
      </c>
      <c r="AN92" s="1">
        <f>AM92-AN66</f>
        <v>62.076716063213325</v>
      </c>
      <c r="AO92" s="1">
        <v>23</v>
      </c>
      <c r="AP92" s="1">
        <v>1737.6758349705301</v>
      </c>
      <c r="AQ92" s="1">
        <f>AP92-AQ66</f>
        <v>103.41068761926022</v>
      </c>
      <c r="AR92" s="1">
        <v>23</v>
      </c>
      <c r="AS92" s="1">
        <v>1731.5041908446201</v>
      </c>
      <c r="AT92" s="1">
        <f>AS92-AT66</f>
        <v>91.403446376069951</v>
      </c>
      <c r="AW92" s="2"/>
      <c r="AX92" s="1">
        <v>23</v>
      </c>
      <c r="AY92" s="1">
        <v>2114.81188118812</v>
      </c>
      <c r="AZ92" s="1">
        <f>AY92-AZ66</f>
        <v>789.59793461224331</v>
      </c>
      <c r="BA92" s="1">
        <v>23</v>
      </c>
      <c r="BB92" s="1">
        <v>1858.8005489478501</v>
      </c>
      <c r="BC92" s="1">
        <f>BB92-BC66</f>
        <v>573.13224779284678</v>
      </c>
      <c r="BD92" s="1">
        <v>23</v>
      </c>
      <c r="BE92" s="1">
        <v>1822.15539033457</v>
      </c>
      <c r="BF92" s="1">
        <f>BE92-BF66</f>
        <v>556.52491905487341</v>
      </c>
      <c r="BG92" s="1">
        <v>23</v>
      </c>
      <c r="BH92" s="1">
        <v>2337.9497630331798</v>
      </c>
      <c r="BI92" s="1">
        <f>BH92-BI66</f>
        <v>824.29867705219317</v>
      </c>
      <c r="BM92" s="1">
        <v>23</v>
      </c>
      <c r="BN92" s="1">
        <v>1821.00570032573</v>
      </c>
      <c r="BO92" s="1">
        <f>BN92-BO66</f>
        <v>714.04198788293002</v>
      </c>
      <c r="BP92" s="1">
        <v>23</v>
      </c>
      <c r="BQ92" s="1">
        <v>1925.7526165556601</v>
      </c>
      <c r="BR92" s="1">
        <f>BQ92-BR66</f>
        <v>770.21799848315004</v>
      </c>
      <c r="BS92" s="1">
        <v>23</v>
      </c>
      <c r="BT92" s="1">
        <v>1786.53086419753</v>
      </c>
      <c r="BU92" s="1">
        <f>BT92-BU66</f>
        <v>633.44917604989337</v>
      </c>
      <c r="BV92" s="1">
        <v>23</v>
      </c>
      <c r="BW92" s="1">
        <v>1882.2660465116301</v>
      </c>
      <c r="BX92" s="1">
        <f>BW92-BX66</f>
        <v>713.23851363932658</v>
      </c>
      <c r="CB92" s="1">
        <v>23</v>
      </c>
      <c r="CC92" s="1">
        <v>1971.79525222552</v>
      </c>
      <c r="CD92" s="1">
        <f>CC92-CD66</f>
        <v>738.06208215236666</v>
      </c>
      <c r="CE92" s="1">
        <v>23</v>
      </c>
      <c r="CF92" s="1">
        <v>2056.6185133239801</v>
      </c>
      <c r="CG92" s="1">
        <f>CF92-CG66</f>
        <v>705.66545726245681</v>
      </c>
      <c r="CH92" s="1">
        <v>23</v>
      </c>
      <c r="CI92" s="1">
        <v>2565.89150943396</v>
      </c>
      <c r="CJ92" s="1">
        <f>CI92-CJ66</f>
        <v>910.24606699913033</v>
      </c>
      <c r="CK92" s="1">
        <v>23</v>
      </c>
      <c r="CL92" s="1">
        <v>3164.5975806451602</v>
      </c>
      <c r="CM92" s="1">
        <f>CL92-CM66</f>
        <v>1407.7053393247602</v>
      </c>
      <c r="CP92" s="2"/>
      <c r="CQ92" s="1">
        <v>23</v>
      </c>
      <c r="CR92" s="1">
        <v>16383</v>
      </c>
      <c r="CS92" s="1">
        <f>CR92-CS66</f>
        <v>14875.587624233556</v>
      </c>
      <c r="CT92" s="1">
        <v>23</v>
      </c>
      <c r="CU92" s="1">
        <v>16382.294208494201</v>
      </c>
      <c r="CV92" s="1">
        <f>CU92-CV66</f>
        <v>14870.142778754254</v>
      </c>
      <c r="CW92" s="1">
        <v>23</v>
      </c>
      <c r="CX92" s="1">
        <v>16382.7671721677</v>
      </c>
      <c r="CY92" s="1">
        <f>CX92-CY66</f>
        <v>14780.43263327665</v>
      </c>
      <c r="CZ92" s="1">
        <v>23</v>
      </c>
      <c r="DA92" s="1">
        <v>16383</v>
      </c>
      <c r="DB92" s="1">
        <f>DA92-DB66</f>
        <v>14831.750235396194</v>
      </c>
      <c r="DF92" s="1">
        <v>23</v>
      </c>
      <c r="DG92" s="1">
        <v>16383</v>
      </c>
      <c r="DH92" s="1">
        <f>DG92-DH66</f>
        <v>14566.522040607029</v>
      </c>
      <c r="DI92" s="1">
        <v>23</v>
      </c>
      <c r="DJ92" s="1">
        <v>16383</v>
      </c>
      <c r="DK92" s="1">
        <f>DJ92-DK66</f>
        <v>14507.484724069416</v>
      </c>
      <c r="DL92" s="1">
        <v>23</v>
      </c>
      <c r="DM92" s="1">
        <v>16381.604133545299</v>
      </c>
      <c r="DN92" s="1">
        <f>DM92-DN66</f>
        <v>14568.305813770119</v>
      </c>
      <c r="DO92" s="1">
        <v>23</v>
      </c>
      <c r="DP92" s="1">
        <v>16381.9266975309</v>
      </c>
      <c r="DQ92" s="1">
        <f>DP92-DQ66</f>
        <v>14487.503414816932</v>
      </c>
      <c r="DU92" s="1">
        <v>23</v>
      </c>
      <c r="DV92" s="1">
        <v>16383</v>
      </c>
      <c r="DW92" s="1">
        <f>DV92-DW66</f>
        <v>14891.313042679723</v>
      </c>
      <c r="DX92" s="1">
        <v>23</v>
      </c>
      <c r="DY92" s="1">
        <v>16383</v>
      </c>
      <c r="DZ92" s="1">
        <f>DY92-DZ66</f>
        <v>14746.477933680588</v>
      </c>
      <c r="EA92" s="1">
        <v>23</v>
      </c>
      <c r="EB92" s="1">
        <v>16383</v>
      </c>
      <c r="EC92" s="1">
        <f>EB92-EC66</f>
        <v>14799.50492773748</v>
      </c>
      <c r="ED92" s="1">
        <v>23</v>
      </c>
      <c r="EE92" s="1">
        <v>16383</v>
      </c>
      <c r="EF92" s="1">
        <f>EE92-EF66</f>
        <v>14803.089470435258</v>
      </c>
      <c r="EI92" s="2"/>
      <c r="EJ92" s="1">
        <v>23</v>
      </c>
      <c r="EK92" s="1">
        <v>2370</v>
      </c>
      <c r="EL92" s="1">
        <f>EK92-EL66</f>
        <v>1197.0953021314635</v>
      </c>
      <c r="EM92" s="1">
        <v>23</v>
      </c>
      <c r="EN92" s="1">
        <v>2875</v>
      </c>
      <c r="EO92" s="1">
        <f>EN92-EO66</f>
        <v>1741.7076983944864</v>
      </c>
      <c r="EP92" s="1">
        <v>23</v>
      </c>
      <c r="EQ92" s="1">
        <v>2566</v>
      </c>
      <c r="ER92" s="1">
        <f>EQ92-ER66</f>
        <v>1411.2843384070131</v>
      </c>
      <c r="ES92" s="1">
        <v>23</v>
      </c>
      <c r="ET92" s="1">
        <v>3255</v>
      </c>
      <c r="EU92" s="1">
        <f>ET92-EU66</f>
        <v>1918.2721682218232</v>
      </c>
      <c r="EY92" s="1">
        <v>23</v>
      </c>
      <c r="EZ92" s="1">
        <v>2431</v>
      </c>
      <c r="FA92" s="1">
        <f>EZ92-FA66</f>
        <v>859.76708720675674</v>
      </c>
      <c r="FB92" s="1">
        <v>23</v>
      </c>
      <c r="FC92" s="1">
        <v>2707</v>
      </c>
      <c r="FD92" s="1">
        <f>FC92-FD66</f>
        <v>918.67913070557006</v>
      </c>
      <c r="FE92" s="1">
        <v>23</v>
      </c>
      <c r="FF92" s="1">
        <v>3052</v>
      </c>
      <c r="FG92" s="1">
        <f>FF92-FG66</f>
        <v>1273.4207056666535</v>
      </c>
      <c r="FH92" s="1">
        <v>23</v>
      </c>
      <c r="FI92" s="1">
        <v>3670</v>
      </c>
      <c r="FJ92" s="1">
        <f>FI92-FJ66</f>
        <v>1905.5123096223399</v>
      </c>
      <c r="FN92" s="1">
        <v>23</v>
      </c>
      <c r="FO92" s="1">
        <v>3807</v>
      </c>
      <c r="FP92" s="1">
        <f>FO92-FP66</f>
        <v>2451.1941307464867</v>
      </c>
      <c r="FQ92" s="1">
        <v>23</v>
      </c>
      <c r="FR92" s="1">
        <v>3289</v>
      </c>
      <c r="FS92" s="1">
        <f>FR92-FS66</f>
        <v>1877.1400838137868</v>
      </c>
      <c r="FT92" s="1">
        <v>23</v>
      </c>
      <c r="FU92" s="1">
        <v>4160</v>
      </c>
      <c r="FV92" s="1">
        <f>FU92-FV66</f>
        <v>2632.7037613911461</v>
      </c>
      <c r="FW92" s="1">
        <v>23</v>
      </c>
      <c r="FX92" s="1">
        <v>3151</v>
      </c>
      <c r="FY92" s="1">
        <f>FX92-FY66</f>
        <v>1607.5525680133333</v>
      </c>
    </row>
    <row r="93" spans="1:181" x14ac:dyDescent="0.25">
      <c r="A93" s="2"/>
      <c r="T93" s="1">
        <v>24</v>
      </c>
      <c r="U93" s="1">
        <v>1230.1894093686401</v>
      </c>
      <c r="V93" s="1">
        <f>U93-V66</f>
        <v>197.37225019184484</v>
      </c>
      <c r="W93" s="1">
        <v>24</v>
      </c>
      <c r="X93" s="1">
        <v>1210.14192495922</v>
      </c>
      <c r="Y93" s="1">
        <f>X93-Y66</f>
        <v>177.32476578242472</v>
      </c>
      <c r="Z93" s="1">
        <v>24</v>
      </c>
      <c r="AA93" s="1">
        <v>1190.9596199524899</v>
      </c>
      <c r="AB93" s="1">
        <f>AA93-AB66</f>
        <v>180.41335133561324</v>
      </c>
      <c r="AC93" s="1">
        <v>24</v>
      </c>
      <c r="AD93" s="1">
        <v>995.81064162754296</v>
      </c>
      <c r="AE93" s="1">
        <f>AD93-AE66</f>
        <v>-8.3815835241023251</v>
      </c>
      <c r="AI93" s="1">
        <v>24</v>
      </c>
      <c r="AJ93" s="1">
        <v>1549.1888217522701</v>
      </c>
      <c r="AK93" s="1">
        <f>AJ93-AK66</f>
        <v>50.875894761493328</v>
      </c>
      <c r="AL93" s="1">
        <v>24</v>
      </c>
      <c r="AM93" s="1">
        <v>1639.47628590514</v>
      </c>
      <c r="AN93" s="1">
        <f>AM93-AN66</f>
        <v>80.795466804253238</v>
      </c>
      <c r="AO93" s="1">
        <v>24</v>
      </c>
      <c r="AP93" s="1">
        <v>1656.18915343915</v>
      </c>
      <c r="AQ93" s="1">
        <f>AP93-AQ66</f>
        <v>21.924006087880116</v>
      </c>
      <c r="AR93" s="1">
        <v>24</v>
      </c>
      <c r="AS93" s="1">
        <v>1754.0102893890701</v>
      </c>
      <c r="AT93" s="1">
        <f>AS93-AT66</f>
        <v>113.90954492051992</v>
      </c>
      <c r="AW93" s="2"/>
      <c r="AX93" s="1">
        <v>24</v>
      </c>
      <c r="AY93" s="1">
        <v>1907.6633785450099</v>
      </c>
      <c r="AZ93" s="1">
        <f>AY93-AZ66</f>
        <v>582.44943196913323</v>
      </c>
      <c r="BA93" s="1">
        <v>24</v>
      </c>
      <c r="BB93" s="1">
        <v>1982.9150090415901</v>
      </c>
      <c r="BC93" s="1">
        <f>BB93-BC66</f>
        <v>697.24670788658682</v>
      </c>
      <c r="BD93" s="1">
        <v>24</v>
      </c>
      <c r="BE93" s="1">
        <v>1792.67636092468</v>
      </c>
      <c r="BF93" s="1">
        <f>BE93-BF66</f>
        <v>527.04588964498339</v>
      </c>
      <c r="BG93" s="1">
        <v>24</v>
      </c>
      <c r="BH93" s="1">
        <v>2247.7429111531201</v>
      </c>
      <c r="BI93" s="1">
        <f>BH93-BI66</f>
        <v>734.09182517213344</v>
      </c>
      <c r="BM93" s="1">
        <v>24</v>
      </c>
      <c r="BN93" s="1">
        <v>1979.7085385878499</v>
      </c>
      <c r="BO93" s="1">
        <f>BN93-BO66</f>
        <v>872.74482614504996</v>
      </c>
      <c r="BP93" s="1">
        <v>24</v>
      </c>
      <c r="BQ93" s="1">
        <v>1993.7685714285701</v>
      </c>
      <c r="BR93" s="1">
        <f>BQ93-BR66</f>
        <v>838.23395335606006</v>
      </c>
      <c r="BS93" s="1">
        <v>24</v>
      </c>
      <c r="BT93" s="1">
        <v>1874.6330991412999</v>
      </c>
      <c r="BU93" s="1">
        <f>BT93-BU66</f>
        <v>721.55141099366324</v>
      </c>
      <c r="BV93" s="1">
        <v>24</v>
      </c>
      <c r="BW93" s="1">
        <v>1799.3829787233999</v>
      </c>
      <c r="BX93" s="1">
        <f>BW93-BX66</f>
        <v>630.35544585109642</v>
      </c>
      <c r="CB93" s="1">
        <v>24</v>
      </c>
      <c r="CC93" s="1">
        <v>1805.3520710059199</v>
      </c>
      <c r="CD93" s="1">
        <f>CC93-CD66</f>
        <v>571.61890093276656</v>
      </c>
      <c r="CE93" s="1">
        <v>24</v>
      </c>
      <c r="CF93" s="1">
        <v>2136.2969187675099</v>
      </c>
      <c r="CG93" s="1">
        <f>CF93-CG66</f>
        <v>785.34386270598657</v>
      </c>
      <c r="CH93" s="1">
        <v>24</v>
      </c>
      <c r="CI93" s="1">
        <v>2455.4609984399399</v>
      </c>
      <c r="CJ93" s="1">
        <f>CI93-CJ66</f>
        <v>799.81555600511024</v>
      </c>
      <c r="CK93" s="1">
        <v>24</v>
      </c>
      <c r="CL93" s="1">
        <v>3157.3944580277098</v>
      </c>
      <c r="CM93" s="1">
        <f>CL93-CM66</f>
        <v>1400.5022167073098</v>
      </c>
      <c r="CP93" s="2"/>
      <c r="CQ93" s="1">
        <v>24</v>
      </c>
      <c r="CR93" s="1">
        <v>16383</v>
      </c>
      <c r="CS93" s="1">
        <f>CR93-CS66</f>
        <v>14875.587624233556</v>
      </c>
      <c r="CT93" s="1">
        <v>24</v>
      </c>
      <c r="CU93" s="1">
        <v>16383</v>
      </c>
      <c r="CV93" s="1">
        <f>CU93-CV66</f>
        <v>14870.848570260054</v>
      </c>
      <c r="CW93" s="1">
        <v>24</v>
      </c>
      <c r="CX93" s="1">
        <v>16383</v>
      </c>
      <c r="CY93" s="1">
        <f>CX93-CY66</f>
        <v>14780.665461108951</v>
      </c>
      <c r="CZ93" s="1">
        <v>24</v>
      </c>
      <c r="DA93" s="1">
        <v>15625.229767441901</v>
      </c>
      <c r="DB93" s="1">
        <f>DA93-DB66</f>
        <v>14073.980002838094</v>
      </c>
      <c r="DF93" s="1">
        <v>24</v>
      </c>
      <c r="DG93" s="1">
        <v>16382.6485884101</v>
      </c>
      <c r="DH93" s="1">
        <f>DG93-DH66</f>
        <v>14566.17062901713</v>
      </c>
      <c r="DI93" s="1">
        <v>24</v>
      </c>
      <c r="DJ93" s="1">
        <v>16383</v>
      </c>
      <c r="DK93" s="1">
        <f>DJ93-DK66</f>
        <v>14507.484724069416</v>
      </c>
      <c r="DL93" s="1">
        <v>24</v>
      </c>
      <c r="DM93" s="1">
        <v>16383</v>
      </c>
      <c r="DN93" s="1">
        <f>DM93-DN66</f>
        <v>14569.70168022482</v>
      </c>
      <c r="DO93" s="1">
        <v>24</v>
      </c>
      <c r="DP93" s="1">
        <v>16383</v>
      </c>
      <c r="DQ93" s="1">
        <f>DP93-DQ66</f>
        <v>14488.576717286032</v>
      </c>
      <c r="DU93" s="1">
        <v>24</v>
      </c>
      <c r="DV93" s="1">
        <v>16383</v>
      </c>
      <c r="DW93" s="1">
        <f>DV93-DW66</f>
        <v>14891.313042679723</v>
      </c>
      <c r="DX93" s="1">
        <v>24</v>
      </c>
      <c r="DY93" s="1">
        <v>16382.409916201101</v>
      </c>
      <c r="DZ93" s="1">
        <f>DY93-DZ66</f>
        <v>14745.887849881688</v>
      </c>
      <c r="EA93" s="1">
        <v>24</v>
      </c>
      <c r="EB93" s="1">
        <v>16383</v>
      </c>
      <c r="EC93" s="1">
        <f>EB93-EC66</f>
        <v>14799.50492773748</v>
      </c>
      <c r="ED93" s="1">
        <v>24</v>
      </c>
      <c r="EE93" s="1">
        <v>16382.1174168297</v>
      </c>
      <c r="EF93" s="1">
        <f>EE93-EF66</f>
        <v>14802.206887264958</v>
      </c>
      <c r="EI93" s="2"/>
      <c r="EJ93" s="1">
        <v>24</v>
      </c>
      <c r="EK93" s="1">
        <v>2550</v>
      </c>
      <c r="EL93" s="1">
        <f>EK93-EL66</f>
        <v>1377.0953021314635</v>
      </c>
      <c r="EM93" s="1">
        <v>24</v>
      </c>
      <c r="EN93" s="1">
        <v>2248</v>
      </c>
      <c r="EO93" s="1">
        <f>EN93-EO66</f>
        <v>1114.7076983944864</v>
      </c>
      <c r="EP93" s="1">
        <v>24</v>
      </c>
      <c r="EQ93" s="1">
        <v>2969</v>
      </c>
      <c r="ER93" s="1">
        <f>EQ93-ER66</f>
        <v>1814.2843384070131</v>
      </c>
      <c r="ES93" s="1">
        <v>24</v>
      </c>
      <c r="ET93" s="1">
        <v>3177</v>
      </c>
      <c r="EU93" s="1">
        <f>ET93-EU66</f>
        <v>1840.2721682218232</v>
      </c>
      <c r="EY93" s="1">
        <v>24</v>
      </c>
      <c r="EZ93" s="1">
        <v>2282</v>
      </c>
      <c r="FA93" s="1">
        <f>EZ93-FA66</f>
        <v>710.76708720675674</v>
      </c>
      <c r="FB93" s="1">
        <v>24</v>
      </c>
      <c r="FC93" s="1">
        <v>3022</v>
      </c>
      <c r="FD93" s="1">
        <f>FC93-FD66</f>
        <v>1233.6791307055701</v>
      </c>
      <c r="FE93" s="1">
        <v>24</v>
      </c>
      <c r="FF93" s="1">
        <v>3223</v>
      </c>
      <c r="FG93" s="1">
        <f>FF93-FG66</f>
        <v>1444.4207056666535</v>
      </c>
      <c r="FH93" s="1">
        <v>24</v>
      </c>
      <c r="FI93" s="1">
        <v>3441</v>
      </c>
      <c r="FJ93" s="1">
        <f>FI93-FJ66</f>
        <v>1676.5123096223399</v>
      </c>
      <c r="FN93" s="1">
        <v>24</v>
      </c>
      <c r="FO93" s="1">
        <v>3620</v>
      </c>
      <c r="FP93" s="1">
        <f>FO93-FP66</f>
        <v>2264.1941307464867</v>
      </c>
      <c r="FQ93" s="1">
        <v>24</v>
      </c>
      <c r="FR93" s="1">
        <v>2801</v>
      </c>
      <c r="FS93" s="1">
        <f>FR93-FS66</f>
        <v>1389.1400838137868</v>
      </c>
      <c r="FT93" s="1">
        <v>24</v>
      </c>
      <c r="FU93" s="1">
        <v>2686</v>
      </c>
      <c r="FV93" s="1">
        <f>FU93-FV66</f>
        <v>1158.7037613911464</v>
      </c>
      <c r="FW93" s="1">
        <v>24</v>
      </c>
      <c r="FX93" s="1">
        <v>3562</v>
      </c>
      <c r="FY93" s="1">
        <f>FX93-FY66</f>
        <v>2018.5525680133333</v>
      </c>
    </row>
    <row r="94" spans="1:181" x14ac:dyDescent="0.25">
      <c r="A94" s="2"/>
      <c r="T94" s="1">
        <v>25</v>
      </c>
      <c r="U94" s="1">
        <v>1111.86632653061</v>
      </c>
      <c r="V94" s="1">
        <f>U94-V66</f>
        <v>79.04916735381471</v>
      </c>
      <c r="W94" s="1">
        <v>25</v>
      </c>
      <c r="X94" s="1">
        <v>1232.9927884615399</v>
      </c>
      <c r="Y94" s="1">
        <f>X94-Y66</f>
        <v>200.17562928474467</v>
      </c>
      <c r="Z94" s="1">
        <v>25</v>
      </c>
      <c r="AA94" s="1">
        <v>1314.8946117274199</v>
      </c>
      <c r="AB94" s="1">
        <f>AA94-AB66</f>
        <v>304.34834311054328</v>
      </c>
      <c r="AC94" s="1">
        <v>25</v>
      </c>
      <c r="AD94" s="1">
        <v>1047.1593059936899</v>
      </c>
      <c r="AE94" s="1">
        <f>AD94-AE66</f>
        <v>42.967080842044652</v>
      </c>
      <c r="AI94" s="1">
        <v>25</v>
      </c>
      <c r="AJ94" s="1">
        <v>1570.7930250189499</v>
      </c>
      <c r="AK94" s="1">
        <f>AJ94-AK66</f>
        <v>72.480098028173188</v>
      </c>
      <c r="AL94" s="1">
        <v>25</v>
      </c>
      <c r="AM94" s="1">
        <v>1615.6244224422401</v>
      </c>
      <c r="AN94" s="1">
        <f>AM94-AN66</f>
        <v>56.94360334135331</v>
      </c>
      <c r="AO94" s="1">
        <v>25</v>
      </c>
      <c r="AP94" s="1">
        <v>1646.0761223162001</v>
      </c>
      <c r="AQ94" s="1">
        <f>AP94-AQ66</f>
        <v>11.81097496493021</v>
      </c>
      <c r="AR94" s="1">
        <v>25</v>
      </c>
      <c r="AS94" s="1">
        <v>1779.4001292824801</v>
      </c>
      <c r="AT94" s="1">
        <f>AS94-AT66</f>
        <v>139.29938481392992</v>
      </c>
      <c r="AW94" s="2"/>
      <c r="AX94" s="1">
        <v>25</v>
      </c>
      <c r="AY94" s="1">
        <v>1825</v>
      </c>
      <c r="AZ94" s="1">
        <f>AY94-AZ66</f>
        <v>499.78605342412334</v>
      </c>
      <c r="BA94" s="1">
        <v>25</v>
      </c>
      <c r="BB94" s="1">
        <v>2054.0682438580502</v>
      </c>
      <c r="BC94" s="1">
        <f>BB94-BC66</f>
        <v>768.39994270304692</v>
      </c>
      <c r="BD94" s="1">
        <v>25</v>
      </c>
      <c r="BE94" s="1">
        <v>1990.6582278481001</v>
      </c>
      <c r="BF94" s="1">
        <f>BE94-BF66</f>
        <v>725.02775656840345</v>
      </c>
      <c r="BG94" s="1">
        <v>25</v>
      </c>
      <c r="BH94" s="1">
        <v>2373.8889943074</v>
      </c>
      <c r="BI94" s="1">
        <f>BH94-BI66</f>
        <v>860.23790832641339</v>
      </c>
      <c r="BM94" s="1">
        <v>25</v>
      </c>
      <c r="BN94" s="1">
        <v>1859.9472402597401</v>
      </c>
      <c r="BO94" s="1">
        <f>BN94-BO66</f>
        <v>752.98352781694007</v>
      </c>
      <c r="BP94" s="1">
        <v>25</v>
      </c>
      <c r="BQ94" s="1">
        <v>2054.8967495219899</v>
      </c>
      <c r="BR94" s="1">
        <f>BQ94-BR66</f>
        <v>899.36213144947988</v>
      </c>
      <c r="BS94" s="1">
        <v>25</v>
      </c>
      <c r="BT94" s="1">
        <v>1711.49768518519</v>
      </c>
      <c r="BU94" s="1">
        <f>BT94-BU66</f>
        <v>558.41599703755332</v>
      </c>
      <c r="BV94" s="1">
        <v>25</v>
      </c>
      <c r="BW94" s="1">
        <v>1773.4768518518499</v>
      </c>
      <c r="BX94" s="1">
        <f>BW94-BX66</f>
        <v>604.44931897954643</v>
      </c>
      <c r="CB94" s="1">
        <v>25</v>
      </c>
      <c r="CC94" s="1">
        <v>1858.67279411765</v>
      </c>
      <c r="CD94" s="1">
        <f>CC94-CD66</f>
        <v>624.93962404449667</v>
      </c>
      <c r="CE94" s="1">
        <v>25</v>
      </c>
      <c r="CF94" s="1">
        <v>2273.2692847124799</v>
      </c>
      <c r="CG94" s="1">
        <f>CF94-CG66</f>
        <v>922.31622865095665</v>
      </c>
      <c r="CH94" s="1">
        <v>25</v>
      </c>
      <c r="CI94" s="1">
        <v>2547.71293375394</v>
      </c>
      <c r="CJ94" s="1">
        <f>CI94-CJ66</f>
        <v>892.06749131911033</v>
      </c>
      <c r="CK94" s="1">
        <v>25</v>
      </c>
      <c r="CL94" s="1">
        <v>3169.5695999999998</v>
      </c>
      <c r="CM94" s="1">
        <f>CL94-CM66</f>
        <v>1412.6773586795998</v>
      </c>
      <c r="CP94" s="2"/>
      <c r="CQ94" s="1">
        <v>25</v>
      </c>
      <c r="CR94" s="1">
        <v>16383</v>
      </c>
      <c r="CS94" s="1">
        <f>CR94-CS66</f>
        <v>14875.587624233556</v>
      </c>
      <c r="CT94" s="1">
        <v>25</v>
      </c>
      <c r="CU94" s="1">
        <v>16383</v>
      </c>
      <c r="CV94" s="1">
        <f>CU94-CV66</f>
        <v>14870.848570260054</v>
      </c>
      <c r="CW94" s="1">
        <v>25</v>
      </c>
      <c r="CX94" s="1">
        <v>16383</v>
      </c>
      <c r="CY94" s="1">
        <f>CX94-CY66</f>
        <v>14780.665461108951</v>
      </c>
      <c r="CZ94" s="1">
        <v>25</v>
      </c>
      <c r="DA94" s="1">
        <v>16381.2678405931</v>
      </c>
      <c r="DB94" s="1">
        <f>DA94-DB66</f>
        <v>14830.018075989294</v>
      </c>
      <c r="DF94" s="1">
        <v>25</v>
      </c>
      <c r="DG94" s="1">
        <v>16382.7901418969</v>
      </c>
      <c r="DH94" s="1">
        <f>DG94-DH66</f>
        <v>14566.312182503929</v>
      </c>
      <c r="DI94" s="1">
        <v>25</v>
      </c>
      <c r="DJ94" s="1">
        <v>16383</v>
      </c>
      <c r="DK94" s="1">
        <f>DJ94-DK66</f>
        <v>14507.484724069416</v>
      </c>
      <c r="DL94" s="1">
        <v>25</v>
      </c>
      <c r="DM94" s="1">
        <v>16383</v>
      </c>
      <c r="DN94" s="1">
        <f>DM94-DN66</f>
        <v>14569.70168022482</v>
      </c>
      <c r="DO94" s="1">
        <v>25</v>
      </c>
      <c r="DP94" s="1">
        <v>16383</v>
      </c>
      <c r="DQ94" s="1">
        <f>DP94-DQ66</f>
        <v>14488.576717286032</v>
      </c>
      <c r="DU94" s="1">
        <v>25</v>
      </c>
      <c r="DV94" s="1">
        <v>16383</v>
      </c>
      <c r="DW94" s="1">
        <f>DV94-DW66</f>
        <v>14891.313042679723</v>
      </c>
      <c r="DX94" s="1">
        <v>25</v>
      </c>
      <c r="DY94" s="1">
        <v>16383</v>
      </c>
      <c r="DZ94" s="1">
        <f>DY94-DZ66</f>
        <v>14746.477933680588</v>
      </c>
      <c r="EA94" s="1">
        <v>25</v>
      </c>
      <c r="EB94" s="1">
        <v>16382.641661085099</v>
      </c>
      <c r="EC94" s="1">
        <f>EB94-EC66</f>
        <v>14799.146588822579</v>
      </c>
      <c r="ED94" s="1">
        <v>25</v>
      </c>
      <c r="EE94" s="1">
        <v>16381.9458937198</v>
      </c>
      <c r="EF94" s="1">
        <f>EE94-EF66</f>
        <v>14802.035364155057</v>
      </c>
      <c r="EI94" s="2"/>
      <c r="EJ94" s="1">
        <v>25</v>
      </c>
      <c r="EK94" s="1">
        <v>2729</v>
      </c>
      <c r="EL94" s="1">
        <f>EK94-EL66</f>
        <v>1556.0953021314635</v>
      </c>
      <c r="EM94" s="1">
        <v>25</v>
      </c>
      <c r="EN94" s="1">
        <v>2209</v>
      </c>
      <c r="EO94" s="1">
        <f>EN94-EO66</f>
        <v>1075.7076983944864</v>
      </c>
      <c r="EP94" s="1">
        <v>25</v>
      </c>
      <c r="EQ94" s="1">
        <v>2931</v>
      </c>
      <c r="ER94" s="1">
        <f>EQ94-ER66</f>
        <v>1776.2843384070131</v>
      </c>
      <c r="ES94" s="1">
        <v>25</v>
      </c>
      <c r="ET94" s="1">
        <v>2719</v>
      </c>
      <c r="EU94" s="1">
        <f>ET94-EU66</f>
        <v>1382.2721682218232</v>
      </c>
      <c r="EY94" s="1">
        <v>25</v>
      </c>
      <c r="EZ94" s="1">
        <v>2864</v>
      </c>
      <c r="FA94" s="1">
        <f>EZ94-FA66</f>
        <v>1292.7670872067567</v>
      </c>
      <c r="FB94" s="1">
        <v>25</v>
      </c>
      <c r="FC94" s="1">
        <v>2975</v>
      </c>
      <c r="FD94" s="1">
        <f>FC94-FD66</f>
        <v>1186.6791307055701</v>
      </c>
      <c r="FE94" s="1">
        <v>25</v>
      </c>
      <c r="FF94" s="1">
        <v>3501</v>
      </c>
      <c r="FG94" s="1">
        <f>FF94-FG66</f>
        <v>1722.4207056666535</v>
      </c>
      <c r="FH94" s="1">
        <v>25</v>
      </c>
      <c r="FI94" s="1">
        <v>3743</v>
      </c>
      <c r="FJ94" s="1">
        <f>FI94-FJ66</f>
        <v>1978.5123096223399</v>
      </c>
      <c r="FN94" s="1">
        <v>25</v>
      </c>
      <c r="FO94" s="1">
        <v>2920</v>
      </c>
      <c r="FP94" s="1">
        <f>FO94-FP66</f>
        <v>1564.1941307464867</v>
      </c>
      <c r="FQ94" s="1">
        <v>25</v>
      </c>
      <c r="FR94" s="1">
        <v>2720</v>
      </c>
      <c r="FS94" s="1">
        <f>FR94-FS66</f>
        <v>1308.1400838137868</v>
      </c>
      <c r="FT94" s="1">
        <v>25</v>
      </c>
      <c r="FU94" s="1">
        <v>5200</v>
      </c>
      <c r="FV94" s="1">
        <f>FU94-FV66</f>
        <v>3672.7037613911461</v>
      </c>
      <c r="FW94" s="1">
        <v>25</v>
      </c>
      <c r="FX94" s="1">
        <v>2703</v>
      </c>
      <c r="FY94" s="1">
        <f>FX94-FY66</f>
        <v>1159.5525680133333</v>
      </c>
    </row>
    <row r="95" spans="1:181" x14ac:dyDescent="0.25">
      <c r="A95" s="2"/>
      <c r="U95" s="1" t="s">
        <v>45</v>
      </c>
      <c r="V95" s="1">
        <f>AVERAGE(V70:V94)</f>
        <v>193.90905570917593</v>
      </c>
      <c r="X95" s="1" t="s">
        <v>45</v>
      </c>
      <c r="Y95" s="1">
        <f>AVERAGE(Y70:Y94)</f>
        <v>187.20017987887437</v>
      </c>
      <c r="AA95" s="1" t="s">
        <v>45</v>
      </c>
      <c r="AB95" s="1">
        <f>AVERAGE(AB70:AB94)</f>
        <v>217.96841433053777</v>
      </c>
      <c r="AD95" s="1" t="s">
        <v>45</v>
      </c>
      <c r="AE95" s="1">
        <f>AVERAGE(AE70:AE94)</f>
        <v>119.10848935645014</v>
      </c>
      <c r="AJ95" s="1" t="s">
        <v>45</v>
      </c>
      <c r="AK95" s="1">
        <f>AVERAGE(AK70:AK94)</f>
        <v>71.145192879518049</v>
      </c>
      <c r="AM95" s="1" t="s">
        <v>45</v>
      </c>
      <c r="AN95" s="1">
        <f>AVERAGE(AN70:AN94)</f>
        <v>72.99531706986923</v>
      </c>
      <c r="AP95" s="1" t="s">
        <v>45</v>
      </c>
      <c r="AQ95" s="1">
        <f>AVERAGE(AQ70:AQ94)</f>
        <v>66.501801419884927</v>
      </c>
      <c r="AS95" s="1" t="s">
        <v>45</v>
      </c>
      <c r="AT95" s="1">
        <f>AVERAGE(AT70:AT94)</f>
        <v>93.252061950881455</v>
      </c>
      <c r="AW95" s="2"/>
      <c r="AY95" s="1" t="s">
        <v>45</v>
      </c>
      <c r="AZ95" s="1">
        <f>AVERAGE(AZ70:AZ94)</f>
        <v>788.54512208537346</v>
      </c>
      <c r="BB95" s="1" t="s">
        <v>45</v>
      </c>
      <c r="BC95" s="1">
        <f>AVERAGE(BC70:BC94)</f>
        <v>626.97971501654911</v>
      </c>
      <c r="BE95" s="1" t="s">
        <v>45</v>
      </c>
      <c r="BF95" s="1">
        <f>AVERAGE(BF70:BF94)</f>
        <v>736.69598723804665</v>
      </c>
      <c r="BH95" s="1" t="s">
        <v>45</v>
      </c>
      <c r="BI95" s="1">
        <f>AVERAGE(BI70:BI94)</f>
        <v>740.18136969709076</v>
      </c>
      <c r="BN95" s="1" t="s">
        <v>45</v>
      </c>
      <c r="BO95" s="1">
        <f>AVERAGE(BO70:BO94)</f>
        <v>730.19184156425797</v>
      </c>
      <c r="BQ95" s="1" t="s">
        <v>45</v>
      </c>
      <c r="BR95" s="1">
        <f>AVERAGE(BR70:BR94)</f>
        <v>724.92318796998995</v>
      </c>
      <c r="BT95" s="1" t="s">
        <v>45</v>
      </c>
      <c r="BU95" s="1">
        <f>AVERAGE(BU70:BU94)</f>
        <v>641.01957531803691</v>
      </c>
      <c r="BW95" s="1" t="s">
        <v>45</v>
      </c>
      <c r="BX95" s="1">
        <f>AVERAGE(BX70:BX94)</f>
        <v>746.1679113293186</v>
      </c>
      <c r="CC95" s="1" t="s">
        <v>45</v>
      </c>
      <c r="CD95" s="1">
        <f>AVERAGE(CD70:CD94)</f>
        <v>727.96572675699076</v>
      </c>
      <c r="CF95" s="1" t="s">
        <v>45</v>
      </c>
      <c r="CG95" s="1">
        <f>AVERAGE(CG70:CG94)</f>
        <v>832.76841870635735</v>
      </c>
      <c r="CI95" s="1" t="s">
        <v>45</v>
      </c>
      <c r="CJ95" s="1">
        <f>AVERAGE(CJ70:CJ94)</f>
        <v>834.9925698488903</v>
      </c>
      <c r="CL95" s="1" t="s">
        <v>45</v>
      </c>
      <c r="CM95" s="1">
        <f>AVERAGE(CM70:CM94)</f>
        <v>1411.4983946878385</v>
      </c>
      <c r="CP95" s="2"/>
      <c r="CR95" s="1" t="s">
        <v>45</v>
      </c>
      <c r="CS95" s="1">
        <f>AVERAGE(CS70:CS94)</f>
        <v>14873.161639452419</v>
      </c>
      <c r="CU95" s="1" t="s">
        <v>45</v>
      </c>
      <c r="CV95" s="1">
        <f>AVERAGE(CV70:CV94)</f>
        <v>14870.670803850915</v>
      </c>
      <c r="CX95" s="1" t="s">
        <v>45</v>
      </c>
      <c r="CY95" s="1">
        <f>AVERAGE(CY70:CY94)</f>
        <v>14771.940435628971</v>
      </c>
      <c r="DA95" s="1" t="s">
        <v>45</v>
      </c>
      <c r="DB95" s="1">
        <f>AVERAGE(DB70:DB94)</f>
        <v>14801.194105788203</v>
      </c>
      <c r="DG95" s="1" t="s">
        <v>45</v>
      </c>
      <c r="DH95" s="1">
        <f>AVERAGE(DH70:DH94)</f>
        <v>14558.887867913121</v>
      </c>
      <c r="DJ95" s="1" t="s">
        <v>45</v>
      </c>
      <c r="DK95" s="1">
        <f>AVERAGE(DK70:DK94)</f>
        <v>14507.303440478408</v>
      </c>
      <c r="DM95" s="1" t="s">
        <v>45</v>
      </c>
      <c r="DN95" s="1">
        <f>AVERAGE(DN70:DN94)</f>
        <v>14567.094688060295</v>
      </c>
      <c r="DP95" s="1" t="s">
        <v>45</v>
      </c>
      <c r="DQ95" s="1">
        <f>AVERAGE(DQ70:DQ94)</f>
        <v>14488.17022931338</v>
      </c>
      <c r="DV95" s="1" t="s">
        <v>45</v>
      </c>
      <c r="DW95" s="1">
        <f>AVERAGE(DW70:DW94)</f>
        <v>14885.35509424166</v>
      </c>
      <c r="DY95" s="1" t="s">
        <v>45</v>
      </c>
      <c r="DZ95" s="1">
        <f>AVERAGE(DZ70:DZ94)</f>
        <v>14731.072143027834</v>
      </c>
      <c r="EB95" s="1" t="s">
        <v>45</v>
      </c>
      <c r="EC95" s="1">
        <f>AVERAGE(EC70:EC94)</f>
        <v>14797.374539723476</v>
      </c>
      <c r="EE95" s="1" t="s">
        <v>45</v>
      </c>
      <c r="EF95" s="1">
        <f>AVERAGE(EF70:EF94)</f>
        <v>14802.319024630844</v>
      </c>
      <c r="EI95" s="2"/>
      <c r="EK95" s="1" t="s">
        <v>45</v>
      </c>
      <c r="EL95" s="1">
        <f>AVERAGE(EL70:EL94)</f>
        <v>1752.8153021314636</v>
      </c>
      <c r="EN95" s="1" t="s">
        <v>45</v>
      </c>
      <c r="EO95" s="1">
        <f>AVERAGE(EO70:EO94)</f>
        <v>1878.0676983944861</v>
      </c>
      <c r="EQ95" s="1" t="s">
        <v>45</v>
      </c>
      <c r="ER95" s="1">
        <f>AVERAGE(ER70:ER94)</f>
        <v>1558.0043384070138</v>
      </c>
      <c r="ET95" s="1" t="s">
        <v>45</v>
      </c>
      <c r="EU95" s="1">
        <f>AVERAGE(EU70:EU94)</f>
        <v>1850.2721682218232</v>
      </c>
      <c r="EZ95" s="1" t="s">
        <v>45</v>
      </c>
      <c r="FA95" s="1">
        <f>AVERAGE(FA70:FA94)</f>
        <v>1356.1670872067571</v>
      </c>
      <c r="FC95" s="1" t="s">
        <v>45</v>
      </c>
      <c r="FD95" s="1">
        <f>AVERAGE(FD70:FD94)</f>
        <v>1478.559130705569</v>
      </c>
      <c r="FF95" s="1" t="s">
        <v>45</v>
      </c>
      <c r="FG95" s="1">
        <f>AVERAGE(FG70:FG94)</f>
        <v>1562.7407056666534</v>
      </c>
      <c r="FI95" s="1" t="s">
        <v>45</v>
      </c>
      <c r="FJ95" s="1">
        <f>AVERAGE(FJ70:FJ94)</f>
        <v>1505.2723096223399</v>
      </c>
      <c r="FO95" s="1" t="s">
        <v>45</v>
      </c>
      <c r="FP95" s="1">
        <f>AVERAGE(FP70:FP94)</f>
        <v>1867.3141307464873</v>
      </c>
      <c r="FR95" s="1" t="s">
        <v>45</v>
      </c>
      <c r="FS95" s="1">
        <f>AVERAGE(FS70:FS94)</f>
        <v>1538.8600838137856</v>
      </c>
      <c r="FU95" s="1" t="s">
        <v>45</v>
      </c>
      <c r="FV95" s="1">
        <f>AVERAGE(FV70:FV94)</f>
        <v>1759.8637613911458</v>
      </c>
      <c r="FX95" s="1" t="s">
        <v>45</v>
      </c>
      <c r="FY95" s="1">
        <f>AVERAGE(FY70:FY94)</f>
        <v>1507.352568013333</v>
      </c>
    </row>
    <row r="96" spans="1:181" x14ac:dyDescent="0.25">
      <c r="A96" s="2"/>
      <c r="AW96" s="2"/>
      <c r="CP96" s="2"/>
      <c r="EI96" s="2"/>
    </row>
    <row r="97" spans="1:160" x14ac:dyDescent="0.25">
      <c r="A97" s="2"/>
      <c r="AW97" s="2"/>
      <c r="CP97" s="2"/>
      <c r="EI97" s="2"/>
    </row>
    <row r="98" spans="1:160" x14ac:dyDescent="0.25">
      <c r="A98" s="2"/>
      <c r="B98" s="1" t="s">
        <v>4</v>
      </c>
      <c r="AW98" s="2" t="s">
        <v>29</v>
      </c>
      <c r="AX98" s="1" t="s">
        <v>0</v>
      </c>
      <c r="CP98" s="2"/>
      <c r="EI98" s="2" t="s">
        <v>29</v>
      </c>
      <c r="EJ98" s="1" t="s">
        <v>2</v>
      </c>
    </row>
    <row r="99" spans="1:160" x14ac:dyDescent="0.25">
      <c r="A99" s="2"/>
      <c r="B99" s="1" t="s">
        <v>40</v>
      </c>
      <c r="D99" s="1" t="s">
        <v>46</v>
      </c>
      <c r="E99" s="1">
        <f>AVERAGE(D114, G111, J112, M111, P112, S116, V116, Y116, AB117, AE116, AH119, AK119, AN118)</f>
        <v>69.028480341058298</v>
      </c>
      <c r="AW99" s="2" t="s">
        <v>47</v>
      </c>
      <c r="AX99" s="1" t="s">
        <v>40</v>
      </c>
      <c r="AZ99" s="1" t="s">
        <v>46</v>
      </c>
      <c r="BA99" s="1">
        <f>AVERAGE(AZ125, BC116, BF117, BI112, BL122, BO125, BR124, BU115)</f>
        <v>767.62352848214061</v>
      </c>
      <c r="CP99" s="2" t="s">
        <v>29</v>
      </c>
      <c r="CQ99" s="1" t="s">
        <v>1</v>
      </c>
      <c r="EI99" s="2" t="s">
        <v>47</v>
      </c>
      <c r="EJ99" s="1" t="s">
        <v>40</v>
      </c>
      <c r="EL99" s="1" t="s">
        <v>53</v>
      </c>
      <c r="EM99" s="1">
        <f>AVERAGE(EL115, EO123, ER119, EU121, EX124, FA118, FD129)</f>
        <v>12442.199300174616</v>
      </c>
    </row>
    <row r="100" spans="1:160" x14ac:dyDescent="0.25">
      <c r="A100" s="2"/>
      <c r="B100" s="3" t="s">
        <v>55</v>
      </c>
      <c r="AW100" s="2" t="s">
        <v>31</v>
      </c>
      <c r="AX100" s="3" t="s">
        <v>55</v>
      </c>
      <c r="CP100" s="2" t="s">
        <v>47</v>
      </c>
      <c r="CQ100" s="1" t="s">
        <v>40</v>
      </c>
      <c r="CS100" s="1" t="s">
        <v>46</v>
      </c>
      <c r="CT100" s="1">
        <f>AVERAGE(CS133, CV133, CY124, DB129, DE124)</f>
        <v>3322.024974301135</v>
      </c>
      <c r="EI100" s="2" t="s">
        <v>31</v>
      </c>
      <c r="EJ100" s="3" t="s">
        <v>55</v>
      </c>
    </row>
    <row r="101" spans="1:160" x14ac:dyDescent="0.25">
      <c r="A101" s="2"/>
      <c r="B101" s="1">
        <v>1</v>
      </c>
      <c r="E101" s="1">
        <v>2</v>
      </c>
      <c r="H101" s="1">
        <v>3</v>
      </c>
      <c r="K101" s="1">
        <v>4</v>
      </c>
      <c r="N101" s="1">
        <v>5</v>
      </c>
      <c r="Q101" s="1">
        <v>6</v>
      </c>
      <c r="T101" s="1">
        <v>7</v>
      </c>
      <c r="W101" s="1">
        <v>8</v>
      </c>
      <c r="Z101" s="1">
        <v>9</v>
      </c>
      <c r="AC101" s="1">
        <v>10</v>
      </c>
      <c r="AF101" s="1">
        <v>11</v>
      </c>
      <c r="AI101" s="1">
        <v>12</v>
      </c>
      <c r="AL101" s="1">
        <v>13</v>
      </c>
      <c r="AW101" s="2" t="s">
        <v>41</v>
      </c>
      <c r="AX101" s="1">
        <v>1</v>
      </c>
      <c r="BA101" s="1">
        <v>2</v>
      </c>
      <c r="BD101" s="1">
        <v>3</v>
      </c>
      <c r="BG101" s="1">
        <v>4</v>
      </c>
      <c r="BJ101" s="1">
        <v>5</v>
      </c>
      <c r="BM101" s="1">
        <v>6</v>
      </c>
      <c r="BP101" s="1">
        <v>7</v>
      </c>
      <c r="BS101" s="1">
        <v>8</v>
      </c>
      <c r="CP101" s="2" t="s">
        <v>31</v>
      </c>
      <c r="CQ101" s="3" t="s">
        <v>55</v>
      </c>
      <c r="EI101" s="2" t="s">
        <v>41</v>
      </c>
      <c r="EJ101" s="1">
        <v>1</v>
      </c>
      <c r="EM101" s="1">
        <v>2</v>
      </c>
      <c r="EP101" s="1">
        <v>3</v>
      </c>
      <c r="ES101" s="1">
        <v>4</v>
      </c>
      <c r="EV101" s="1">
        <v>5</v>
      </c>
      <c r="EY101" s="1">
        <v>6</v>
      </c>
      <c r="FB101" s="1">
        <v>7</v>
      </c>
    </row>
    <row r="102" spans="1:160" x14ac:dyDescent="0.25">
      <c r="A102" s="2"/>
      <c r="B102" s="1" t="s">
        <v>43</v>
      </c>
      <c r="D102" s="1" t="s">
        <v>44</v>
      </c>
      <c r="E102" s="1" t="s">
        <v>43</v>
      </c>
      <c r="G102" s="1" t="s">
        <v>44</v>
      </c>
      <c r="H102" s="1" t="s">
        <v>43</v>
      </c>
      <c r="J102" s="1" t="s">
        <v>44</v>
      </c>
      <c r="K102" s="1" t="s">
        <v>43</v>
      </c>
      <c r="M102" s="1" t="s">
        <v>44</v>
      </c>
      <c r="N102" s="1" t="s">
        <v>43</v>
      </c>
      <c r="P102" s="1" t="s">
        <v>44</v>
      </c>
      <c r="Q102" s="1" t="s">
        <v>43</v>
      </c>
      <c r="S102" s="1" t="s">
        <v>44</v>
      </c>
      <c r="T102" s="1" t="s">
        <v>43</v>
      </c>
      <c r="V102" s="1" t="s">
        <v>44</v>
      </c>
      <c r="W102" s="1" t="s">
        <v>43</v>
      </c>
      <c r="Y102" s="1" t="s">
        <v>44</v>
      </c>
      <c r="Z102" s="1" t="s">
        <v>43</v>
      </c>
      <c r="AB102" s="1" t="s">
        <v>44</v>
      </c>
      <c r="AC102" s="1" t="s">
        <v>43</v>
      </c>
      <c r="AE102" s="1" t="s">
        <v>44</v>
      </c>
      <c r="AF102" s="1" t="s">
        <v>43</v>
      </c>
      <c r="AH102" s="1" t="s">
        <v>44</v>
      </c>
      <c r="AI102" s="1" t="s">
        <v>43</v>
      </c>
      <c r="AK102" s="1" t="s">
        <v>44</v>
      </c>
      <c r="AL102" s="1" t="s">
        <v>43</v>
      </c>
      <c r="AN102" s="1" t="s">
        <v>44</v>
      </c>
      <c r="AW102" s="2"/>
      <c r="AX102" s="1" t="s">
        <v>43</v>
      </c>
      <c r="AZ102" s="1" t="s">
        <v>44</v>
      </c>
      <c r="BA102" s="1" t="s">
        <v>43</v>
      </c>
      <c r="BC102" s="1" t="s">
        <v>44</v>
      </c>
      <c r="BD102" s="1" t="s">
        <v>43</v>
      </c>
      <c r="BF102" s="1" t="s">
        <v>44</v>
      </c>
      <c r="BG102" s="1" t="s">
        <v>43</v>
      </c>
      <c r="BI102" s="1" t="s">
        <v>44</v>
      </c>
      <c r="BJ102" s="1" t="s">
        <v>43</v>
      </c>
      <c r="BL102" s="1" t="s">
        <v>44</v>
      </c>
      <c r="BM102" s="1" t="s">
        <v>43</v>
      </c>
      <c r="BO102" s="1" t="s">
        <v>44</v>
      </c>
      <c r="BP102" s="1" t="s">
        <v>43</v>
      </c>
      <c r="BR102" s="1" t="s">
        <v>44</v>
      </c>
      <c r="BS102" s="1" t="s">
        <v>43</v>
      </c>
      <c r="BU102" s="1" t="s">
        <v>44</v>
      </c>
      <c r="CP102" s="2" t="s">
        <v>41</v>
      </c>
      <c r="CQ102" s="1">
        <v>1</v>
      </c>
      <c r="CT102" s="1">
        <v>2</v>
      </c>
      <c r="CW102" s="1">
        <v>3</v>
      </c>
      <c r="CZ102" s="1">
        <v>4</v>
      </c>
      <c r="DC102" s="1">
        <v>5</v>
      </c>
      <c r="EI102" s="2"/>
      <c r="EJ102" s="1" t="s">
        <v>43</v>
      </c>
      <c r="EL102" s="1" t="s">
        <v>44</v>
      </c>
      <c r="EM102" s="1" t="s">
        <v>43</v>
      </c>
      <c r="EO102" s="1" t="s">
        <v>44</v>
      </c>
      <c r="EP102" s="1" t="s">
        <v>43</v>
      </c>
      <c r="ER102" s="1" t="s">
        <v>44</v>
      </c>
      <c r="ES102" s="1" t="s">
        <v>43</v>
      </c>
      <c r="EU102" s="1" t="s">
        <v>44</v>
      </c>
      <c r="EV102" s="1" t="s">
        <v>43</v>
      </c>
      <c r="EX102" s="1" t="s">
        <v>44</v>
      </c>
      <c r="EY102" s="1" t="s">
        <v>43</v>
      </c>
      <c r="FA102" s="1" t="s">
        <v>44</v>
      </c>
      <c r="FB102" s="1" t="s">
        <v>43</v>
      </c>
      <c r="FD102" s="1" t="s">
        <v>44</v>
      </c>
    </row>
    <row r="103" spans="1:160" x14ac:dyDescent="0.25">
      <c r="A103" s="2"/>
      <c r="B103" s="1">
        <v>1</v>
      </c>
      <c r="C103" s="1">
        <v>1169.8903783139699</v>
      </c>
      <c r="D103" s="1">
        <f>AVERAGE(C103:C105)</f>
        <v>1164.8399573616332</v>
      </c>
      <c r="E103" s="1">
        <v>1</v>
      </c>
      <c r="F103" s="1">
        <v>1061.8814472671299</v>
      </c>
      <c r="G103" s="1">
        <f>AVERAGE(F103:F105)</f>
        <v>1105.3666038215533</v>
      </c>
      <c r="H103" s="1">
        <v>1</v>
      </c>
      <c r="I103" s="1">
        <v>1027.5256328099999</v>
      </c>
      <c r="J103" s="1">
        <f>AVERAGE(I103:I105)</f>
        <v>1086.6655633680966</v>
      </c>
      <c r="K103" s="1">
        <v>1</v>
      </c>
      <c r="L103" s="1">
        <v>1053.08771600301</v>
      </c>
      <c r="M103" s="1">
        <f>AVERAGE(L103:L105)</f>
        <v>1098.0037005002932</v>
      </c>
      <c r="N103" s="1">
        <v>1</v>
      </c>
      <c r="O103" s="1">
        <v>1055.5169519973099</v>
      </c>
      <c r="P103" s="1">
        <f>AVERAGE(O103:O105)</f>
        <v>1090.71681867045</v>
      </c>
      <c r="Q103" s="1">
        <v>1</v>
      </c>
      <c r="R103" s="1">
        <v>1006.13237738986</v>
      </c>
      <c r="S103" s="1">
        <f>AVERAGE(R103:R105)</f>
        <v>1054.0069599012033</v>
      </c>
      <c r="T103" s="1">
        <v>1</v>
      </c>
      <c r="U103" s="1">
        <v>1020.22793038373</v>
      </c>
      <c r="V103" s="1">
        <f>AVERAGE(U103:U105)</f>
        <v>1069.5789344073701</v>
      </c>
      <c r="W103" s="1">
        <v>1</v>
      </c>
      <c r="X103" s="1">
        <v>1018.7795895417501</v>
      </c>
      <c r="Y103" s="1">
        <f>AVERAGE(X103:X105)</f>
        <v>1072.0544368252301</v>
      </c>
      <c r="Z103" s="1">
        <v>1</v>
      </c>
      <c r="AA103" s="1">
        <v>1047.05493304181</v>
      </c>
      <c r="AB103" s="1">
        <f>AVERAGE(AA103:AA105)</f>
        <v>1064.4292333558933</v>
      </c>
      <c r="AC103" s="1">
        <v>1</v>
      </c>
      <c r="AD103" s="1">
        <v>979.53828223058997</v>
      </c>
      <c r="AE103" s="1">
        <f>AVERAGE(AD103:AD105)</f>
        <v>1033.3965915565466</v>
      </c>
      <c r="AF103" s="1">
        <v>1</v>
      </c>
      <c r="AG103" s="1">
        <v>1007.03633217993</v>
      </c>
      <c r="AH103" s="1">
        <f>AVERAGE(AG103:AG105)</f>
        <v>1066.1192970668169</v>
      </c>
      <c r="AI103" s="1">
        <v>1</v>
      </c>
      <c r="AJ103" s="1">
        <v>967.96357012750502</v>
      </c>
      <c r="AK103" s="1">
        <f>AVERAGE(AJ103:AJ105)</f>
        <v>1026.6846218733583</v>
      </c>
      <c r="AL103" s="1">
        <v>1</v>
      </c>
      <c r="AM103" s="1">
        <v>973.81686046511595</v>
      </c>
      <c r="AN103" s="1">
        <f>AVERAGE(AM103:AM105)</f>
        <v>1017.6397802978387</v>
      </c>
      <c r="AW103" s="2"/>
      <c r="AX103" s="1">
        <v>1</v>
      </c>
      <c r="AY103" s="1">
        <v>1099.7041484716201</v>
      </c>
      <c r="AZ103" s="1">
        <f>AVERAGE(AY103:AY105)</f>
        <v>1146.1249378947568</v>
      </c>
      <c r="BA103" s="1">
        <v>1</v>
      </c>
      <c r="BB103" s="1">
        <v>931.57433682911801</v>
      </c>
      <c r="BC103" s="1">
        <f>AVERAGE(BB103:BB105)</f>
        <v>981.40774938086668</v>
      </c>
      <c r="BD103" s="1">
        <v>1</v>
      </c>
      <c r="BE103" s="1">
        <v>993.40721062618604</v>
      </c>
      <c r="BF103" s="1">
        <f>AVERAGE(BE103:BE105)</f>
        <v>1004.796929220052</v>
      </c>
      <c r="BG103" s="1">
        <v>1</v>
      </c>
      <c r="BH103" s="1">
        <v>955.88316761363603</v>
      </c>
      <c r="BI103" s="1">
        <f>AVERAGE(BH103:BH105)</f>
        <v>966.92604929029937</v>
      </c>
      <c r="BJ103" s="1">
        <v>1</v>
      </c>
      <c r="BK103" s="1">
        <v>1173.11387329591</v>
      </c>
      <c r="BL103" s="1">
        <f>AVERAGE(BK103:BK105)</f>
        <v>1235.0535365333933</v>
      </c>
      <c r="BM103" s="1">
        <v>1</v>
      </c>
      <c r="BN103" s="1">
        <v>1182.57939721098</v>
      </c>
      <c r="BO103" s="1">
        <f>AVERAGE(BN103:BN105)</f>
        <v>1225.8517244438699</v>
      </c>
      <c r="BP103" s="1">
        <v>1</v>
      </c>
      <c r="BQ103" s="1">
        <v>1134.14937759336</v>
      </c>
      <c r="BR103" s="1">
        <f>AVERAGE(BQ103:BQ105)</f>
        <v>1145.6198697915834</v>
      </c>
      <c r="BS103" s="1">
        <v>1</v>
      </c>
      <c r="BT103" s="1">
        <v>1076.46897309171</v>
      </c>
      <c r="BU103" s="1">
        <f>AVERAGE(BT103:BT105)</f>
        <v>1110.9821663162434</v>
      </c>
      <c r="CP103" s="2"/>
      <c r="CQ103" s="1" t="s">
        <v>43</v>
      </c>
      <c r="CS103" s="1" t="s">
        <v>44</v>
      </c>
      <c r="CT103" s="1" t="s">
        <v>43</v>
      </c>
      <c r="CV103" s="1" t="s">
        <v>44</v>
      </c>
      <c r="CW103" s="1" t="s">
        <v>43</v>
      </c>
      <c r="CY103" s="1" t="s">
        <v>44</v>
      </c>
      <c r="CZ103" s="1" t="s">
        <v>43</v>
      </c>
      <c r="DB103" s="1" t="s">
        <v>44</v>
      </c>
      <c r="DC103" s="1" t="s">
        <v>43</v>
      </c>
      <c r="DE103" s="1" t="s">
        <v>44</v>
      </c>
      <c r="EI103" s="2"/>
      <c r="EJ103" s="1">
        <v>1</v>
      </c>
      <c r="EK103" s="1">
        <v>1618.54251781473</v>
      </c>
      <c r="EL103" s="1">
        <f>AVERAGE(EK103:EK105)</f>
        <v>1763.4614262736734</v>
      </c>
      <c r="EM103" s="1">
        <v>1</v>
      </c>
      <c r="EN103" s="1">
        <v>1735.0826756858301</v>
      </c>
      <c r="EO103" s="1">
        <f>AVERAGE(EN103:EN105)</f>
        <v>1835.4930821816999</v>
      </c>
      <c r="EP103" s="1">
        <v>1</v>
      </c>
      <c r="EQ103" s="1">
        <v>1562.0809352517999</v>
      </c>
      <c r="ER103" s="1">
        <f>AVERAGE(EQ103:EQ105)</f>
        <v>1644.9858461275169</v>
      </c>
      <c r="ES103" s="1">
        <v>1</v>
      </c>
      <c r="ET103" s="1">
        <v>1496.34040437521</v>
      </c>
      <c r="EU103" s="1">
        <f>AVERAGE(ET103:ET105)</f>
        <v>1594.88388018316</v>
      </c>
      <c r="EV103" s="1">
        <v>1</v>
      </c>
      <c r="EW103" s="1">
        <v>1618.8252850435899</v>
      </c>
      <c r="EX103" s="1">
        <f>AVERAGE(EW103:EW105)</f>
        <v>1723.2893974937033</v>
      </c>
      <c r="EY103" s="1">
        <v>1</v>
      </c>
      <c r="EZ103" s="1">
        <v>1573.7830499177201</v>
      </c>
      <c r="FA103" s="1">
        <f>AVERAGE(EZ103:EZ105)</f>
        <v>1644.2798321386399</v>
      </c>
      <c r="FB103" s="1">
        <v>1</v>
      </c>
      <c r="FC103" s="1">
        <v>2051.1297917295501</v>
      </c>
      <c r="FD103" s="1">
        <f>AVERAGE(FC103:FC105)</f>
        <v>2290.9305126201398</v>
      </c>
    </row>
    <row r="104" spans="1:160" x14ac:dyDescent="0.25">
      <c r="A104" s="2"/>
      <c r="B104" s="1">
        <v>2</v>
      </c>
      <c r="C104" s="1">
        <v>1167.92639668933</v>
      </c>
      <c r="E104" s="1">
        <v>2</v>
      </c>
      <c r="F104" s="1">
        <v>1137.2939814814799</v>
      </c>
      <c r="H104" s="1">
        <v>2</v>
      </c>
      <c r="I104" s="1">
        <v>1111.4885471728301</v>
      </c>
      <c r="K104" s="1">
        <v>2</v>
      </c>
      <c r="L104" s="1">
        <v>1146.7017050777599</v>
      </c>
      <c r="N104" s="1">
        <v>2</v>
      </c>
      <c r="O104" s="1">
        <v>1097.9325503355701</v>
      </c>
      <c r="Q104" s="1">
        <v>2</v>
      </c>
      <c r="R104" s="1">
        <v>1084.1097081349601</v>
      </c>
      <c r="T104" s="1">
        <v>2</v>
      </c>
      <c r="U104" s="1">
        <v>1096.6058501683499</v>
      </c>
      <c r="W104" s="1">
        <v>2</v>
      </c>
      <c r="X104" s="1">
        <v>1118.9473981900501</v>
      </c>
      <c r="Z104" s="1">
        <v>2</v>
      </c>
      <c r="AA104" s="1">
        <v>1075.16325416325</v>
      </c>
      <c r="AC104" s="1">
        <v>2</v>
      </c>
      <c r="AD104" s="1">
        <v>1066.86318051576</v>
      </c>
      <c r="AF104" s="1">
        <v>2</v>
      </c>
      <c r="AG104" s="1">
        <v>1129.19908867858</v>
      </c>
      <c r="AI104" s="1">
        <v>2</v>
      </c>
      <c r="AJ104" s="1">
        <v>1048.5438687841699</v>
      </c>
      <c r="AL104" s="1">
        <v>2</v>
      </c>
      <c r="AM104" s="1">
        <v>1045.3789359391999</v>
      </c>
      <c r="AW104" s="2"/>
      <c r="AX104" s="1">
        <v>2</v>
      </c>
      <c r="AY104" s="1">
        <v>1171.1439476554001</v>
      </c>
      <c r="BA104" s="1">
        <v>2</v>
      </c>
      <c r="BB104" s="1">
        <v>990.37626806025196</v>
      </c>
      <c r="BD104" s="1">
        <v>2</v>
      </c>
      <c r="BE104" s="1">
        <v>1006.15491895967</v>
      </c>
      <c r="BG104" s="1">
        <v>2</v>
      </c>
      <c r="BH104" s="1">
        <v>972.96360424028296</v>
      </c>
      <c r="BJ104" s="1">
        <v>2</v>
      </c>
      <c r="BK104" s="1">
        <v>1273.2970376301</v>
      </c>
      <c r="BM104" s="1">
        <v>2</v>
      </c>
      <c r="BN104" s="1">
        <v>1243.17676311031</v>
      </c>
      <c r="BP104" s="1">
        <v>2</v>
      </c>
      <c r="BQ104" s="1">
        <v>1143.29409111412</v>
      </c>
      <c r="BS104" s="1">
        <v>2</v>
      </c>
      <c r="BT104" s="1">
        <v>1135.5161998901699</v>
      </c>
      <c r="CP104" s="2"/>
      <c r="CQ104" s="1">
        <v>1</v>
      </c>
      <c r="CR104" s="1">
        <v>1549.64933018124</v>
      </c>
      <c r="CS104" s="1">
        <f>AVERAGE(CR104:CR106)</f>
        <v>1660.4564576708799</v>
      </c>
      <c r="CT104" s="1">
        <v>1</v>
      </c>
      <c r="CU104" s="1">
        <v>1536.60832064942</v>
      </c>
      <c r="CV104" s="1">
        <f>AVERAGE(CU104:CU106)</f>
        <v>1644.4517557263098</v>
      </c>
      <c r="CW104" s="1">
        <v>1</v>
      </c>
      <c r="CX104" s="1">
        <v>1567.66866267465</v>
      </c>
      <c r="CY104" s="1">
        <f>AVERAGE(CX104:CX106)</f>
        <v>1696.3541840962901</v>
      </c>
      <c r="CZ104" s="1">
        <v>1</v>
      </c>
      <c r="DA104" s="1">
        <v>1560.05229993699</v>
      </c>
      <c r="DB104" s="1">
        <f>AVERAGE(DA104:DA106)</f>
        <v>1674.6994898522264</v>
      </c>
      <c r="DC104" s="1">
        <v>1</v>
      </c>
      <c r="DD104" s="1">
        <v>1525.93923024983</v>
      </c>
      <c r="DE104" s="1">
        <f>AVERAGE(DD104:DD106)</f>
        <v>1611.2520038527066</v>
      </c>
      <c r="EI104" s="2"/>
      <c r="EJ104" s="1">
        <v>2</v>
      </c>
      <c r="EK104" s="1">
        <v>1854.57666666667</v>
      </c>
      <c r="EM104" s="1">
        <v>2</v>
      </c>
      <c r="EN104" s="1">
        <v>1928.7535795026399</v>
      </c>
      <c r="EP104" s="1">
        <v>2</v>
      </c>
      <c r="EQ104" s="1">
        <v>1716.61510628675</v>
      </c>
      <c r="ES104" s="1">
        <v>2</v>
      </c>
      <c r="ET104" s="1">
        <v>1674.6182421227199</v>
      </c>
      <c r="EV104" s="1">
        <v>2</v>
      </c>
      <c r="EW104" s="1">
        <v>1773.7387959866201</v>
      </c>
      <c r="EY104" s="1">
        <v>2</v>
      </c>
      <c r="EZ104" s="1">
        <v>1692.45887207703</v>
      </c>
      <c r="FB104" s="1">
        <v>2</v>
      </c>
      <c r="FC104" s="1">
        <v>2410.4416489845398</v>
      </c>
    </row>
    <row r="105" spans="1:160" x14ac:dyDescent="0.25">
      <c r="A105" s="2"/>
      <c r="B105" s="1">
        <v>3</v>
      </c>
      <c r="C105" s="1">
        <v>1156.7030970815999</v>
      </c>
      <c r="E105" s="1">
        <v>3</v>
      </c>
      <c r="F105" s="1">
        <v>1116.9243827160501</v>
      </c>
      <c r="H105" s="1">
        <v>3</v>
      </c>
      <c r="I105" s="1">
        <v>1120.9825101214601</v>
      </c>
      <c r="K105" s="1">
        <v>3</v>
      </c>
      <c r="L105" s="1">
        <v>1094.22168042011</v>
      </c>
      <c r="N105" s="1">
        <v>3</v>
      </c>
      <c r="O105" s="1">
        <v>1118.7009536784699</v>
      </c>
      <c r="Q105" s="1">
        <v>3</v>
      </c>
      <c r="R105" s="1">
        <v>1071.7787941787899</v>
      </c>
      <c r="T105" s="1">
        <v>3</v>
      </c>
      <c r="U105" s="1">
        <v>1091.9030226700299</v>
      </c>
      <c r="W105" s="1">
        <v>3</v>
      </c>
      <c r="X105" s="1">
        <v>1078.4363227438901</v>
      </c>
      <c r="Z105" s="1">
        <v>3</v>
      </c>
      <c r="AA105" s="1">
        <v>1071.0695128626201</v>
      </c>
      <c r="AC105" s="1">
        <v>3</v>
      </c>
      <c r="AD105" s="1">
        <v>1053.7883119232899</v>
      </c>
      <c r="AF105" s="1">
        <v>3</v>
      </c>
      <c r="AG105" s="1">
        <v>1062.12247034194</v>
      </c>
      <c r="AI105" s="1">
        <v>3</v>
      </c>
      <c r="AJ105" s="1">
        <v>1063.5464267084001</v>
      </c>
      <c r="AL105" s="1">
        <v>3</v>
      </c>
      <c r="AM105" s="1">
        <v>1033.7235444892001</v>
      </c>
      <c r="AW105" s="2"/>
      <c r="AX105" s="1">
        <v>3</v>
      </c>
      <c r="AY105" s="1">
        <v>1167.5267175572501</v>
      </c>
      <c r="BA105" s="1">
        <v>3</v>
      </c>
      <c r="BB105" s="1">
        <v>1022.2726432532299</v>
      </c>
      <c r="BD105" s="1">
        <v>3</v>
      </c>
      <c r="BE105" s="1">
        <v>1014.8286580743001</v>
      </c>
      <c r="BG105" s="1">
        <v>3</v>
      </c>
      <c r="BH105" s="1">
        <v>971.93137601697902</v>
      </c>
      <c r="BJ105" s="1">
        <v>3</v>
      </c>
      <c r="BK105" s="1">
        <v>1258.7496986741701</v>
      </c>
      <c r="BM105" s="1">
        <v>3</v>
      </c>
      <c r="BN105" s="1">
        <v>1251.7990130103201</v>
      </c>
      <c r="BP105" s="1">
        <v>3</v>
      </c>
      <c r="BQ105" s="1">
        <v>1159.4161406672699</v>
      </c>
      <c r="BS105" s="1">
        <v>3</v>
      </c>
      <c r="BT105" s="1">
        <v>1120.9613259668499</v>
      </c>
      <c r="CP105" s="2"/>
      <c r="CQ105" s="1">
        <v>2</v>
      </c>
      <c r="CR105" s="1">
        <v>1735.57633736822</v>
      </c>
      <c r="CT105" s="1">
        <v>2</v>
      </c>
      <c r="CU105" s="1">
        <v>1718.2196738022401</v>
      </c>
      <c r="CW105" s="1">
        <v>2</v>
      </c>
      <c r="CX105" s="1">
        <v>1772.2588628762501</v>
      </c>
      <c r="CZ105" s="1">
        <v>2</v>
      </c>
      <c r="DA105" s="1">
        <v>1742.9548022598899</v>
      </c>
      <c r="DC105" s="1">
        <v>2</v>
      </c>
      <c r="DD105" s="1">
        <v>1656.5716700473299</v>
      </c>
      <c r="EI105" s="2"/>
      <c r="EJ105" s="1">
        <v>3</v>
      </c>
      <c r="EK105" s="1">
        <v>1817.26509433962</v>
      </c>
      <c r="EM105" s="1">
        <v>3</v>
      </c>
      <c r="EN105" s="1">
        <v>1842.6429913566301</v>
      </c>
      <c r="EP105" s="1">
        <v>3</v>
      </c>
      <c r="EQ105" s="1">
        <v>1656.261496844</v>
      </c>
      <c r="ES105" s="1">
        <v>3</v>
      </c>
      <c r="ET105" s="1">
        <v>1613.6929940515499</v>
      </c>
      <c r="EV105" s="1">
        <v>3</v>
      </c>
      <c r="EW105" s="1">
        <v>1777.3041114509001</v>
      </c>
      <c r="EY105" s="1">
        <v>3</v>
      </c>
      <c r="EZ105" s="1">
        <v>1666.5975744211701</v>
      </c>
      <c r="FB105" s="1">
        <v>3</v>
      </c>
      <c r="FC105" s="1">
        <v>2411.2200971463299</v>
      </c>
    </row>
    <row r="106" spans="1:160" x14ac:dyDescent="0.25">
      <c r="A106" s="2"/>
      <c r="B106" s="1" t="s">
        <v>34</v>
      </c>
      <c r="D106" s="1" t="s">
        <v>42</v>
      </c>
      <c r="E106" s="1" t="s">
        <v>34</v>
      </c>
      <c r="G106" s="1" t="s">
        <v>42</v>
      </c>
      <c r="H106" s="1" t="s">
        <v>34</v>
      </c>
      <c r="J106" s="1" t="s">
        <v>42</v>
      </c>
      <c r="K106" s="1" t="s">
        <v>34</v>
      </c>
      <c r="M106" s="1" t="s">
        <v>42</v>
      </c>
      <c r="N106" s="1" t="s">
        <v>34</v>
      </c>
      <c r="P106" s="1" t="s">
        <v>42</v>
      </c>
      <c r="Q106" s="1" t="s">
        <v>34</v>
      </c>
      <c r="S106" s="1" t="s">
        <v>42</v>
      </c>
      <c r="T106" s="1" t="s">
        <v>34</v>
      </c>
      <c r="V106" s="1" t="s">
        <v>42</v>
      </c>
      <c r="W106" s="1" t="s">
        <v>34</v>
      </c>
      <c r="Y106" s="1" t="s">
        <v>42</v>
      </c>
      <c r="Z106" s="1" t="s">
        <v>34</v>
      </c>
      <c r="AB106" s="1" t="s">
        <v>42</v>
      </c>
      <c r="AC106" s="1" t="s">
        <v>34</v>
      </c>
      <c r="AE106" s="1" t="s">
        <v>42</v>
      </c>
      <c r="AF106" s="1" t="s">
        <v>34</v>
      </c>
      <c r="AH106" s="1" t="s">
        <v>42</v>
      </c>
      <c r="AI106" s="1" t="s">
        <v>34</v>
      </c>
      <c r="AK106" s="1" t="s">
        <v>42</v>
      </c>
      <c r="AL106" s="1" t="s">
        <v>34</v>
      </c>
      <c r="AN106" s="1" t="s">
        <v>42</v>
      </c>
      <c r="AW106" s="2"/>
      <c r="AX106" s="1" t="s">
        <v>34</v>
      </c>
      <c r="AZ106" s="1" t="s">
        <v>42</v>
      </c>
      <c r="BA106" s="1" t="s">
        <v>34</v>
      </c>
      <c r="BC106" s="1" t="s">
        <v>42</v>
      </c>
      <c r="BD106" s="1" t="s">
        <v>34</v>
      </c>
      <c r="BF106" s="1" t="s">
        <v>42</v>
      </c>
      <c r="BG106" s="1" t="s">
        <v>34</v>
      </c>
      <c r="BI106" s="1" t="s">
        <v>42</v>
      </c>
      <c r="BJ106" s="1" t="s">
        <v>34</v>
      </c>
      <c r="BL106" s="1" t="s">
        <v>42</v>
      </c>
      <c r="BM106" s="1" t="s">
        <v>34</v>
      </c>
      <c r="BO106" s="1" t="s">
        <v>42</v>
      </c>
      <c r="BP106" s="1" t="s">
        <v>34</v>
      </c>
      <c r="BR106" s="1" t="s">
        <v>42</v>
      </c>
      <c r="BS106" s="1" t="s">
        <v>34</v>
      </c>
      <c r="BU106" s="1" t="s">
        <v>42</v>
      </c>
      <c r="CP106" s="2"/>
      <c r="CQ106" s="1">
        <v>3</v>
      </c>
      <c r="CR106" s="1">
        <v>1696.1437054631799</v>
      </c>
      <c r="CT106" s="1">
        <v>3</v>
      </c>
      <c r="CU106" s="1">
        <v>1678.52727272727</v>
      </c>
      <c r="CW106" s="1">
        <v>3</v>
      </c>
      <c r="CX106" s="1">
        <v>1749.1350267379701</v>
      </c>
      <c r="CZ106" s="1">
        <v>3</v>
      </c>
      <c r="DA106" s="1">
        <v>1721.0913673598</v>
      </c>
      <c r="DC106" s="1">
        <v>3</v>
      </c>
      <c r="DD106" s="1">
        <v>1651.2451112609599</v>
      </c>
      <c r="EI106" s="2"/>
      <c r="EJ106" s="1" t="s">
        <v>34</v>
      </c>
      <c r="EL106" s="1" t="s">
        <v>42</v>
      </c>
      <c r="EM106" s="1" t="s">
        <v>34</v>
      </c>
      <c r="EO106" s="1" t="s">
        <v>42</v>
      </c>
      <c r="EP106" s="1" t="s">
        <v>34</v>
      </c>
      <c r="ER106" s="1" t="s">
        <v>42</v>
      </c>
      <c r="ES106" s="1" t="s">
        <v>34</v>
      </c>
      <c r="EU106" s="1" t="s">
        <v>42</v>
      </c>
      <c r="EV106" s="1" t="s">
        <v>34</v>
      </c>
      <c r="EX106" s="1" t="s">
        <v>42</v>
      </c>
      <c r="EY106" s="1" t="s">
        <v>34</v>
      </c>
      <c r="FA106" s="1" t="s">
        <v>42</v>
      </c>
      <c r="FB106" s="1" t="s">
        <v>34</v>
      </c>
      <c r="FD106" s="1" t="s">
        <v>42</v>
      </c>
    </row>
    <row r="107" spans="1:160" x14ac:dyDescent="0.25">
      <c r="A107" s="2"/>
      <c r="B107" s="1">
        <v>1</v>
      </c>
      <c r="C107" s="1">
        <v>1249.78455672069</v>
      </c>
      <c r="D107" s="1">
        <f>C107-1164.8</f>
        <v>84.98455672069008</v>
      </c>
      <c r="E107" s="1">
        <v>1</v>
      </c>
      <c r="F107" s="1">
        <v>1176.79665492958</v>
      </c>
      <c r="G107" s="1">
        <f>F107-1105.4</f>
        <v>71.396654929579881</v>
      </c>
      <c r="H107" s="1">
        <v>1</v>
      </c>
      <c r="I107" s="1">
        <v>1114.76632996633</v>
      </c>
      <c r="J107" s="1">
        <f>I107-1086.7</f>
        <v>28.066329966329931</v>
      </c>
      <c r="K107" s="1">
        <v>1</v>
      </c>
      <c r="L107" s="1">
        <v>1184.1428571428601</v>
      </c>
      <c r="M107" s="1">
        <f>L107-1098</f>
        <v>86.142857142860066</v>
      </c>
      <c r="N107" s="1">
        <v>1</v>
      </c>
      <c r="O107" s="1">
        <v>1078.1034743202399</v>
      </c>
      <c r="P107" s="1">
        <f>O107-1090.7</f>
        <v>-12.596525679760134</v>
      </c>
      <c r="Q107" s="1">
        <v>1</v>
      </c>
      <c r="R107" s="1">
        <v>1130.31792629607</v>
      </c>
      <c r="S107" s="1">
        <f>R107-1054</f>
        <v>76.317926296070027</v>
      </c>
      <c r="T107" s="1">
        <v>1</v>
      </c>
      <c r="U107" s="1">
        <v>1117.2261904761899</v>
      </c>
      <c r="V107" s="1">
        <f>U107-1069.6</f>
        <v>47.626190476190004</v>
      </c>
      <c r="W107" s="1">
        <v>1</v>
      </c>
      <c r="X107" s="1">
        <v>1142.92028985507</v>
      </c>
      <c r="Y107" s="1">
        <f>X107-1072.1</f>
        <v>70.820289855070087</v>
      </c>
      <c r="Z107" s="1">
        <v>1</v>
      </c>
      <c r="AA107" s="1">
        <v>1070.4630730050901</v>
      </c>
      <c r="AB107" s="1">
        <f>AA107-1064.4</f>
        <v>6.0630730050900183</v>
      </c>
      <c r="AC107" s="1">
        <v>1</v>
      </c>
      <c r="AD107" s="1">
        <v>1130.60412371134</v>
      </c>
      <c r="AE107" s="1">
        <f>AD107-1033.4</f>
        <v>97.204123711339889</v>
      </c>
      <c r="AF107" s="1">
        <v>1</v>
      </c>
      <c r="AG107" s="1">
        <v>1114.6567342073899</v>
      </c>
      <c r="AH107" s="1">
        <f>AG107-1066.1</f>
        <v>48.556734207390036</v>
      </c>
      <c r="AI107" s="1">
        <v>1</v>
      </c>
      <c r="AJ107" s="1">
        <v>1165.16676453318</v>
      </c>
      <c r="AK107" s="1">
        <f>AJ107-1026.7</f>
        <v>138.46676453317991</v>
      </c>
      <c r="AL107" s="1">
        <v>1</v>
      </c>
      <c r="AM107" s="1">
        <v>1056.97826086957</v>
      </c>
      <c r="AN107" s="1">
        <f>AM107-1017.6</f>
        <v>39.378260869569999</v>
      </c>
      <c r="AW107" s="2"/>
      <c r="AX107" s="1">
        <v>1</v>
      </c>
      <c r="AY107" s="1">
        <v>1955.8927789934401</v>
      </c>
      <c r="AZ107" s="1">
        <f t="shared" ref="AZ107:AZ124" si="10">AY107-1146</f>
        <v>809.89277899344006</v>
      </c>
      <c r="BA107" s="1">
        <v>1</v>
      </c>
      <c r="BB107" s="1">
        <v>1630.7608874281</v>
      </c>
      <c r="BC107" s="1">
        <f t="shared" ref="BC107:BC115" si="11">BB107-981</f>
        <v>649.76088742809998</v>
      </c>
      <c r="BD107" s="1">
        <v>1</v>
      </c>
      <c r="BE107" s="1">
        <v>1760.48919449902</v>
      </c>
      <c r="BF107" s="1">
        <f t="shared" ref="BF107:BF116" si="12">BE107-1005</f>
        <v>755.48919449901996</v>
      </c>
      <c r="BG107" s="1">
        <v>1</v>
      </c>
      <c r="BH107" s="1">
        <v>1570.8682588597801</v>
      </c>
      <c r="BI107" s="1">
        <f>BH107-967</f>
        <v>603.8682588597801</v>
      </c>
      <c r="BJ107" s="1">
        <v>1</v>
      </c>
      <c r="BK107" s="1">
        <v>2063.1669316375201</v>
      </c>
      <c r="BL107" s="1">
        <f t="shared" ref="BL107:BL121" si="13">BK107-1235</f>
        <v>828.16693163752007</v>
      </c>
      <c r="BM107" s="1">
        <v>1</v>
      </c>
      <c r="BN107" s="1">
        <v>1821.0131455399101</v>
      </c>
      <c r="BO107" s="1">
        <f t="shared" ref="BO107:BO124" si="14">BN107-1226</f>
        <v>595.01314553991006</v>
      </c>
      <c r="BP107" s="1">
        <v>1</v>
      </c>
      <c r="BQ107" s="1">
        <v>2036.18997361478</v>
      </c>
      <c r="BR107" s="1">
        <f t="shared" ref="BR107:BR123" si="15">BQ107-1146</f>
        <v>890.18997361478</v>
      </c>
      <c r="BS107" s="1">
        <v>1</v>
      </c>
      <c r="BT107" s="1">
        <v>2041.30226364847</v>
      </c>
      <c r="BU107" s="1">
        <f t="shared" ref="BU107:BU114" si="16">BT107-1111</f>
        <v>930.30226364846999</v>
      </c>
      <c r="CP107" s="2"/>
      <c r="CQ107" s="1" t="s">
        <v>34</v>
      </c>
      <c r="CS107" s="1" t="s">
        <v>42</v>
      </c>
      <c r="CT107" s="1" t="s">
        <v>34</v>
      </c>
      <c r="CV107" s="1" t="s">
        <v>42</v>
      </c>
      <c r="CW107" s="1" t="s">
        <v>34</v>
      </c>
      <c r="CY107" s="1" t="s">
        <v>42</v>
      </c>
      <c r="CZ107" s="1" t="s">
        <v>34</v>
      </c>
      <c r="DB107" s="1" t="s">
        <v>42</v>
      </c>
      <c r="DC107" s="1" t="s">
        <v>34</v>
      </c>
      <c r="DE107" s="1" t="s">
        <v>42</v>
      </c>
      <c r="EI107" s="2"/>
      <c r="EJ107" s="1">
        <v>1</v>
      </c>
      <c r="EK107" s="1">
        <v>11947</v>
      </c>
      <c r="EL107" s="1">
        <f t="shared" ref="EL107:EL114" si="17">EK107-1763</f>
        <v>10184</v>
      </c>
      <c r="EM107" s="1">
        <v>1</v>
      </c>
      <c r="EN107" s="1">
        <v>13515</v>
      </c>
      <c r="EO107" s="1">
        <f t="shared" ref="EO107:EO122" si="18">EN107-1835</f>
        <v>11680</v>
      </c>
      <c r="EP107" s="1">
        <v>1</v>
      </c>
      <c r="EQ107" s="1">
        <v>14106</v>
      </c>
      <c r="ER107" s="1">
        <f t="shared" ref="ER107:ER118" si="19">EQ107-1645</f>
        <v>12461</v>
      </c>
      <c r="ES107" s="1">
        <v>1</v>
      </c>
      <c r="ET107" s="1">
        <v>12466</v>
      </c>
      <c r="EU107" s="1">
        <f t="shared" ref="EU107:EU120" si="20">ET107-1595</f>
        <v>10871</v>
      </c>
      <c r="EV107" s="1">
        <v>1</v>
      </c>
      <c r="EW107" s="1">
        <v>13989</v>
      </c>
      <c r="EX107" s="1">
        <f t="shared" ref="EX107:EX123" si="21">EW107-1723</f>
        <v>12266</v>
      </c>
      <c r="EY107" s="1">
        <v>1</v>
      </c>
      <c r="EZ107" s="1">
        <v>15511</v>
      </c>
      <c r="FA107" s="1">
        <f t="shared" ref="FA107:FA117" si="22">EZ107-1644</f>
        <v>13867</v>
      </c>
      <c r="FB107" s="1">
        <v>1</v>
      </c>
      <c r="FC107" s="1">
        <v>13749</v>
      </c>
      <c r="FD107" s="1">
        <f t="shared" ref="FD107:FD128" si="23">FC107-2291</f>
        <v>11458</v>
      </c>
    </row>
    <row r="108" spans="1:160" x14ac:dyDescent="0.25">
      <c r="A108" s="2"/>
      <c r="B108" s="1">
        <v>2</v>
      </c>
      <c r="C108" s="1">
        <v>1221.16557530402</v>
      </c>
      <c r="D108" s="1">
        <f t="shared" ref="D108:D113" si="24">C108-1164.8</f>
        <v>56.365575304020012</v>
      </c>
      <c r="E108" s="1">
        <v>2</v>
      </c>
      <c r="F108" s="1">
        <v>1232.0636998254799</v>
      </c>
      <c r="G108" s="1">
        <f t="shared" ref="G108:G110" si="25">F108-1105.4</f>
        <v>126.66369982547985</v>
      </c>
      <c r="H108" s="1">
        <v>2</v>
      </c>
      <c r="I108" s="1">
        <v>1191.3712938005399</v>
      </c>
      <c r="J108" s="1">
        <f t="shared" ref="J108:J111" si="26">I108-1086.7</f>
        <v>104.67129380053984</v>
      </c>
      <c r="K108" s="1">
        <v>2</v>
      </c>
      <c r="L108" s="1">
        <v>1226.0365560365599</v>
      </c>
      <c r="M108" s="1">
        <f t="shared" ref="M108:M110" si="27">L108-1098</f>
        <v>128.03655603655989</v>
      </c>
      <c r="N108" s="1">
        <v>2</v>
      </c>
      <c r="O108" s="1">
        <v>1189.4187306501501</v>
      </c>
      <c r="P108" s="1">
        <f t="shared" ref="P108:P111" si="28">O108-1090.7</f>
        <v>98.718730650150064</v>
      </c>
      <c r="Q108" s="1">
        <v>2</v>
      </c>
      <c r="R108" s="1">
        <v>1152.69018404908</v>
      </c>
      <c r="S108" s="1">
        <f t="shared" ref="S108:S115" si="29">R108-1054</f>
        <v>98.690184049080017</v>
      </c>
      <c r="T108" s="1">
        <v>2</v>
      </c>
      <c r="U108" s="1">
        <v>1142.50147058824</v>
      </c>
      <c r="V108" s="1">
        <f t="shared" ref="V108:V115" si="30">U108-1069.6</f>
        <v>72.901470588240045</v>
      </c>
      <c r="W108" s="1">
        <v>2</v>
      </c>
      <c r="X108" s="1">
        <v>1182.86607858861</v>
      </c>
      <c r="Y108" s="1">
        <f t="shared" ref="Y108:Y115" si="31">X108-1072.1</f>
        <v>110.76607858861007</v>
      </c>
      <c r="Z108" s="1">
        <v>2</v>
      </c>
      <c r="AA108" s="1">
        <v>1072.6372466216201</v>
      </c>
      <c r="AB108" s="1">
        <f t="shared" ref="AB108:AB116" si="32">AA108-1064.4</f>
        <v>8.2372466216199882</v>
      </c>
      <c r="AC108" s="1">
        <v>2</v>
      </c>
      <c r="AD108" s="1">
        <v>1138.75825825826</v>
      </c>
      <c r="AE108" s="1">
        <f t="shared" ref="AE108:AE115" si="33">AD108-1033.4</f>
        <v>105.35825825825987</v>
      </c>
      <c r="AF108" s="1">
        <v>2</v>
      </c>
      <c r="AG108" s="1">
        <v>1147.4606451612899</v>
      </c>
      <c r="AH108" s="1">
        <f t="shared" ref="AH108:AH118" si="34">AG108-1066.1</f>
        <v>81.360645161289995</v>
      </c>
      <c r="AI108" s="1">
        <v>2</v>
      </c>
      <c r="AJ108" s="1">
        <v>1076.47177658942</v>
      </c>
      <c r="AK108" s="1">
        <f t="shared" ref="AK108:AK118" si="35">AJ108-1026.7</f>
        <v>49.771776589419915</v>
      </c>
      <c r="AL108" s="1">
        <v>2</v>
      </c>
      <c r="AM108" s="1">
        <v>1022.34600389864</v>
      </c>
      <c r="AN108" s="1">
        <f t="shared" ref="AN108:AN117" si="36">AM108-1017.6</f>
        <v>4.7460038986399695</v>
      </c>
      <c r="AW108" s="2"/>
      <c r="AX108" s="1">
        <v>2</v>
      </c>
      <c r="AY108" s="1">
        <v>2483.9757174392898</v>
      </c>
      <c r="AZ108" s="1">
        <f t="shared" si="10"/>
        <v>1337.9757174392898</v>
      </c>
      <c r="BA108" s="1">
        <v>2</v>
      </c>
      <c r="BB108" s="1">
        <v>1804.8594249201301</v>
      </c>
      <c r="BC108" s="1">
        <f t="shared" si="11"/>
        <v>823.8594249201301</v>
      </c>
      <c r="BD108" s="1">
        <v>2</v>
      </c>
      <c r="BE108" s="1">
        <v>1489.6385658914701</v>
      </c>
      <c r="BF108" s="1">
        <f t="shared" si="12"/>
        <v>484.63856589147008</v>
      </c>
      <c r="BG108" s="1">
        <v>2</v>
      </c>
      <c r="BH108" s="1">
        <v>1333.68698817106</v>
      </c>
      <c r="BI108" s="1">
        <f>BH108-967</f>
        <v>366.68698817105997</v>
      </c>
      <c r="BJ108" s="1">
        <v>2</v>
      </c>
      <c r="BK108" s="1">
        <v>1811.6677419354801</v>
      </c>
      <c r="BL108" s="1">
        <f t="shared" si="13"/>
        <v>576.66774193548008</v>
      </c>
      <c r="BM108" s="1">
        <v>2</v>
      </c>
      <c r="BN108" s="1">
        <v>1921.1804511278201</v>
      </c>
      <c r="BO108" s="1">
        <f t="shared" si="14"/>
        <v>695.18045112782011</v>
      </c>
      <c r="BP108" s="1">
        <v>2</v>
      </c>
      <c r="BQ108" s="1">
        <v>1916.8180645161301</v>
      </c>
      <c r="BR108" s="1">
        <f t="shared" si="15"/>
        <v>770.81806451613011</v>
      </c>
      <c r="BS108" s="1">
        <v>2</v>
      </c>
      <c r="BT108" s="1">
        <v>2037.2397350993399</v>
      </c>
      <c r="BU108" s="1">
        <f t="shared" si="16"/>
        <v>926.2397350993399</v>
      </c>
      <c r="CP108" s="2"/>
      <c r="CQ108" s="1">
        <v>1</v>
      </c>
      <c r="CR108" s="1">
        <v>4990.2816901408496</v>
      </c>
      <c r="CS108" s="1">
        <f t="shared" ref="CS108:CS132" si="37">CR108-1660</f>
        <v>3330.2816901408496</v>
      </c>
      <c r="CT108" s="1">
        <v>1</v>
      </c>
      <c r="CU108" s="1">
        <v>4269.5294117647099</v>
      </c>
      <c r="CV108" s="1">
        <f t="shared" ref="CV108:CV132" si="38">CU108-1644</f>
        <v>2625.5294117647099</v>
      </c>
      <c r="CW108" s="1">
        <v>1</v>
      </c>
      <c r="CX108" s="1">
        <v>4294.3582191780797</v>
      </c>
      <c r="CY108" s="1">
        <f t="shared" ref="CY108:CY123" si="39">CX108-1696</f>
        <v>2598.3582191780797</v>
      </c>
      <c r="CZ108" s="1">
        <v>1</v>
      </c>
      <c r="DA108" s="1">
        <v>3866.89185393258</v>
      </c>
      <c r="DB108" s="1">
        <f t="shared" ref="DB108:DB128" si="40">DA108-1675</f>
        <v>2191.89185393258</v>
      </c>
      <c r="DC108" s="1">
        <v>1</v>
      </c>
      <c r="DD108" s="1">
        <v>5785.5803382663798</v>
      </c>
      <c r="DE108" s="1">
        <f t="shared" ref="DE108:DE123" si="41">DD108-1611</f>
        <v>4174.5803382663798</v>
      </c>
      <c r="EI108" s="2"/>
      <c r="EJ108" s="1">
        <v>2</v>
      </c>
      <c r="EK108" s="1">
        <v>16383</v>
      </c>
      <c r="EL108" s="1">
        <f t="shared" si="17"/>
        <v>14620</v>
      </c>
      <c r="EM108" s="1">
        <v>2</v>
      </c>
      <c r="EN108" s="1">
        <v>15694</v>
      </c>
      <c r="EO108" s="1">
        <f t="shared" si="18"/>
        <v>13859</v>
      </c>
      <c r="EP108" s="1">
        <v>2</v>
      </c>
      <c r="EQ108" s="1">
        <v>13857</v>
      </c>
      <c r="ER108" s="1">
        <f t="shared" si="19"/>
        <v>12212</v>
      </c>
      <c r="ES108" s="1">
        <v>2</v>
      </c>
      <c r="ET108" s="1">
        <v>16383</v>
      </c>
      <c r="EU108" s="1">
        <f t="shared" si="20"/>
        <v>14788</v>
      </c>
      <c r="EV108" s="1">
        <v>2</v>
      </c>
      <c r="EW108" s="1">
        <v>11913</v>
      </c>
      <c r="EX108" s="1">
        <f t="shared" si="21"/>
        <v>10190</v>
      </c>
      <c r="EY108" s="1">
        <v>2</v>
      </c>
      <c r="EZ108" s="1">
        <v>10171</v>
      </c>
      <c r="FA108" s="1">
        <f t="shared" si="22"/>
        <v>8527</v>
      </c>
      <c r="FB108" s="1">
        <v>2</v>
      </c>
      <c r="FC108" s="1">
        <v>16383</v>
      </c>
      <c r="FD108" s="1">
        <f t="shared" si="23"/>
        <v>14092</v>
      </c>
    </row>
    <row r="109" spans="1:160" x14ac:dyDescent="0.25">
      <c r="A109" s="2"/>
      <c r="B109" s="1">
        <v>3</v>
      </c>
      <c r="C109" s="1">
        <v>1213.1824390243901</v>
      </c>
      <c r="D109" s="1">
        <f t="shared" si="24"/>
        <v>48.382439024390123</v>
      </c>
      <c r="E109" s="1">
        <v>3</v>
      </c>
      <c r="F109" s="1">
        <v>1183.3645021645</v>
      </c>
      <c r="G109" s="1">
        <f t="shared" si="25"/>
        <v>77.964502164499891</v>
      </c>
      <c r="H109" s="1">
        <v>3</v>
      </c>
      <c r="I109" s="1">
        <v>1200.7384305835001</v>
      </c>
      <c r="J109" s="1">
        <f t="shared" si="26"/>
        <v>114.03843058350003</v>
      </c>
      <c r="K109" s="1">
        <v>3</v>
      </c>
      <c r="L109" s="1">
        <v>1178.08565834557</v>
      </c>
      <c r="M109" s="1">
        <f t="shared" si="27"/>
        <v>80.085658345569982</v>
      </c>
      <c r="N109" s="1">
        <v>3</v>
      </c>
      <c r="O109" s="1">
        <v>1197.61372397841</v>
      </c>
      <c r="P109" s="1">
        <f t="shared" si="28"/>
        <v>106.91372397840996</v>
      </c>
      <c r="Q109" s="1">
        <v>3</v>
      </c>
      <c r="R109" s="1">
        <v>1121.0863131935901</v>
      </c>
      <c r="S109" s="1">
        <f t="shared" si="29"/>
        <v>67.086313193590058</v>
      </c>
      <c r="T109" s="1">
        <v>3</v>
      </c>
      <c r="U109" s="1">
        <v>1120.45108289768</v>
      </c>
      <c r="V109" s="1">
        <f t="shared" si="30"/>
        <v>50.851082897680044</v>
      </c>
      <c r="W109" s="1">
        <v>3</v>
      </c>
      <c r="X109" s="1">
        <v>1173.2509834775799</v>
      </c>
      <c r="Y109" s="1">
        <f t="shared" si="31"/>
        <v>101.15098347757998</v>
      </c>
      <c r="Z109" s="1">
        <v>3</v>
      </c>
      <c r="AA109" s="1">
        <v>1138.54042988741</v>
      </c>
      <c r="AB109" s="1">
        <f t="shared" si="32"/>
        <v>74.140429887409937</v>
      </c>
      <c r="AC109" s="1">
        <v>3</v>
      </c>
      <c r="AD109" s="1">
        <v>1170.7226443769</v>
      </c>
      <c r="AE109" s="1">
        <f t="shared" si="33"/>
        <v>137.32264437689992</v>
      </c>
      <c r="AF109" s="1">
        <v>3</v>
      </c>
      <c r="AG109" s="1">
        <v>1175.70289855072</v>
      </c>
      <c r="AH109" s="1">
        <f t="shared" si="34"/>
        <v>109.60289855072006</v>
      </c>
      <c r="AI109" s="1">
        <v>3</v>
      </c>
      <c r="AJ109" s="1">
        <v>1132.97711267606</v>
      </c>
      <c r="AK109" s="1">
        <f t="shared" si="35"/>
        <v>106.27711267605991</v>
      </c>
      <c r="AL109" s="1">
        <v>3</v>
      </c>
      <c r="AM109" s="1">
        <v>1057.71950133571</v>
      </c>
      <c r="AN109" s="1">
        <f t="shared" si="36"/>
        <v>40.11950133570997</v>
      </c>
      <c r="AW109" s="2"/>
      <c r="AX109" s="1">
        <v>3</v>
      </c>
      <c r="AY109" s="1">
        <v>1981.0630434782599</v>
      </c>
      <c r="AZ109" s="1">
        <f t="shared" si="10"/>
        <v>835.06304347825994</v>
      </c>
      <c r="BA109" s="1">
        <v>3</v>
      </c>
      <c r="BB109" s="1">
        <v>1823.28444802579</v>
      </c>
      <c r="BC109" s="1">
        <f t="shared" si="11"/>
        <v>842.28444802578997</v>
      </c>
      <c r="BD109" s="1">
        <v>3</v>
      </c>
      <c r="BE109" s="1">
        <v>1499.22485207101</v>
      </c>
      <c r="BF109" s="1">
        <f t="shared" si="12"/>
        <v>494.22485207100999</v>
      </c>
      <c r="BG109" s="1">
        <v>3</v>
      </c>
      <c r="BH109" s="1">
        <v>1496.64266180492</v>
      </c>
      <c r="BI109" s="1">
        <f>BH109-967</f>
        <v>529.64266180491995</v>
      </c>
      <c r="BJ109" s="1">
        <v>3</v>
      </c>
      <c r="BK109" s="1">
        <v>2157.95345104334</v>
      </c>
      <c r="BL109" s="1">
        <f t="shared" si="13"/>
        <v>922.95345104334001</v>
      </c>
      <c r="BM109" s="1">
        <v>3</v>
      </c>
      <c r="BN109" s="1">
        <v>1819.3374880153401</v>
      </c>
      <c r="BO109" s="1">
        <f t="shared" si="14"/>
        <v>593.33748801534011</v>
      </c>
      <c r="BP109" s="1">
        <v>3</v>
      </c>
      <c r="BQ109" s="1">
        <v>1978.8880208333301</v>
      </c>
      <c r="BR109" s="1">
        <f t="shared" si="15"/>
        <v>832.88802083333007</v>
      </c>
      <c r="BS109" s="1">
        <v>3</v>
      </c>
      <c r="BT109" s="1">
        <v>1858.6243315508</v>
      </c>
      <c r="BU109" s="1">
        <f t="shared" si="16"/>
        <v>747.62433155079998</v>
      </c>
      <c r="CP109" s="2"/>
      <c r="CQ109" s="1">
        <v>2</v>
      </c>
      <c r="CR109" s="1">
        <v>4814.0158730158701</v>
      </c>
      <c r="CS109" s="1">
        <f t="shared" si="37"/>
        <v>3154.0158730158701</v>
      </c>
      <c r="CT109" s="1">
        <v>2</v>
      </c>
      <c r="CU109" s="1">
        <v>5022.9501466275697</v>
      </c>
      <c r="CV109" s="1">
        <f t="shared" si="38"/>
        <v>3378.9501466275697</v>
      </c>
      <c r="CW109" s="1">
        <v>2</v>
      </c>
      <c r="CX109" s="1">
        <v>4646.1891137473804</v>
      </c>
      <c r="CY109" s="1">
        <f t="shared" si="39"/>
        <v>2950.1891137473804</v>
      </c>
      <c r="CZ109" s="1">
        <v>2</v>
      </c>
      <c r="DA109" s="1">
        <v>4928.4525139664802</v>
      </c>
      <c r="DB109" s="1">
        <f t="shared" si="40"/>
        <v>3253.4525139664802</v>
      </c>
      <c r="DC109" s="1">
        <v>2</v>
      </c>
      <c r="DD109" s="1">
        <v>4889.5501066098104</v>
      </c>
      <c r="DE109" s="1">
        <f t="shared" si="41"/>
        <v>3278.5501066098104</v>
      </c>
      <c r="EI109" s="2"/>
      <c r="EJ109" s="1">
        <v>3</v>
      </c>
      <c r="EK109" s="1">
        <v>16383</v>
      </c>
      <c r="EL109" s="1">
        <f t="shared" si="17"/>
        <v>14620</v>
      </c>
      <c r="EM109" s="1">
        <v>3</v>
      </c>
      <c r="EN109" s="1">
        <v>6169</v>
      </c>
      <c r="EO109" s="1">
        <f t="shared" si="18"/>
        <v>4334</v>
      </c>
      <c r="EP109" s="1">
        <v>3</v>
      </c>
      <c r="EQ109" s="1">
        <v>8422</v>
      </c>
      <c r="ER109" s="1">
        <f t="shared" si="19"/>
        <v>6777</v>
      </c>
      <c r="ES109" s="1">
        <v>3</v>
      </c>
      <c r="ET109" s="1">
        <v>15273</v>
      </c>
      <c r="EU109" s="1">
        <f t="shared" si="20"/>
        <v>13678</v>
      </c>
      <c r="EV109" s="1">
        <v>3</v>
      </c>
      <c r="EW109" s="1">
        <v>14075</v>
      </c>
      <c r="EX109" s="1">
        <f t="shared" si="21"/>
        <v>12352</v>
      </c>
      <c r="EY109" s="1">
        <v>3</v>
      </c>
      <c r="EZ109" s="1">
        <v>13555</v>
      </c>
      <c r="FA109" s="1">
        <f t="shared" si="22"/>
        <v>11911</v>
      </c>
      <c r="FB109" s="1">
        <v>3</v>
      </c>
      <c r="FC109" s="1">
        <v>16383</v>
      </c>
      <c r="FD109" s="1">
        <f t="shared" si="23"/>
        <v>14092</v>
      </c>
    </row>
    <row r="110" spans="1:160" x14ac:dyDescent="0.25">
      <c r="A110" s="2"/>
      <c r="B110" s="1">
        <v>4</v>
      </c>
      <c r="C110" s="1">
        <v>1199.8507905138299</v>
      </c>
      <c r="D110" s="1">
        <f t="shared" si="24"/>
        <v>35.050790513829952</v>
      </c>
      <c r="E110" s="1">
        <v>4</v>
      </c>
      <c r="F110" s="1">
        <v>1156.8283712784601</v>
      </c>
      <c r="G110" s="1">
        <f t="shared" si="25"/>
        <v>51.428371278459963</v>
      </c>
      <c r="H110" s="1">
        <v>4</v>
      </c>
      <c r="I110" s="1">
        <v>1202.5003417635</v>
      </c>
      <c r="J110" s="1">
        <f t="shared" si="26"/>
        <v>115.8003417635</v>
      </c>
      <c r="K110" s="1">
        <v>4</v>
      </c>
      <c r="L110" s="1">
        <v>1121.4154826065701</v>
      </c>
      <c r="M110" s="1">
        <f t="shared" si="27"/>
        <v>23.415482606570095</v>
      </c>
      <c r="N110" s="1">
        <v>4</v>
      </c>
      <c r="O110" s="1">
        <v>1127.3011494252901</v>
      </c>
      <c r="P110" s="1">
        <f t="shared" si="28"/>
        <v>36.601149425290032</v>
      </c>
      <c r="Q110" s="1">
        <v>4</v>
      </c>
      <c r="R110" s="1">
        <v>1156.0943279901401</v>
      </c>
      <c r="S110" s="1">
        <f t="shared" si="29"/>
        <v>102.09432799014007</v>
      </c>
      <c r="T110" s="1">
        <v>4</v>
      </c>
      <c r="U110" s="1">
        <v>1118.8238341968899</v>
      </c>
      <c r="V110" s="1">
        <f t="shared" si="30"/>
        <v>49.223834196890039</v>
      </c>
      <c r="W110" s="1">
        <v>4</v>
      </c>
      <c r="X110" s="1">
        <v>1155.25703125</v>
      </c>
      <c r="Y110" s="1">
        <f t="shared" si="31"/>
        <v>83.157031250000045</v>
      </c>
      <c r="Z110" s="1">
        <v>4</v>
      </c>
      <c r="AA110" s="1">
        <v>1186.8786653185</v>
      </c>
      <c r="AB110" s="1">
        <f t="shared" si="32"/>
        <v>122.47866531849991</v>
      </c>
      <c r="AC110" s="1">
        <v>4</v>
      </c>
      <c r="AD110" s="1">
        <v>1125.0723533891901</v>
      </c>
      <c r="AE110" s="1">
        <f t="shared" si="33"/>
        <v>91.672353389189993</v>
      </c>
      <c r="AF110" s="1">
        <v>4</v>
      </c>
      <c r="AG110" s="1">
        <v>1128.1820546163799</v>
      </c>
      <c r="AH110" s="1">
        <f t="shared" si="34"/>
        <v>62.082054616379992</v>
      </c>
      <c r="AI110" s="1">
        <v>4</v>
      </c>
      <c r="AJ110" s="1">
        <v>1142.9716814159301</v>
      </c>
      <c r="AK110" s="1">
        <f t="shared" si="35"/>
        <v>116.27168141593006</v>
      </c>
      <c r="AL110" s="1">
        <v>4</v>
      </c>
      <c r="AM110" s="1">
        <v>1104.95609318996</v>
      </c>
      <c r="AN110" s="1">
        <f t="shared" si="36"/>
        <v>87.356093189960006</v>
      </c>
      <c r="AW110" s="2"/>
      <c r="AX110" s="1">
        <v>4</v>
      </c>
      <c r="AY110" s="1">
        <v>2277.4543478260898</v>
      </c>
      <c r="AZ110" s="1">
        <f t="shared" si="10"/>
        <v>1131.4543478260898</v>
      </c>
      <c r="BA110" s="1">
        <v>4</v>
      </c>
      <c r="BB110" s="1">
        <v>1967.0185036202699</v>
      </c>
      <c r="BC110" s="1">
        <f t="shared" si="11"/>
        <v>986.01850362026994</v>
      </c>
      <c r="BD110" s="1">
        <v>4</v>
      </c>
      <c r="BE110" s="1">
        <v>1623.3362831858401</v>
      </c>
      <c r="BF110" s="1">
        <f t="shared" si="12"/>
        <v>618.3362831858401</v>
      </c>
      <c r="BG110" s="1">
        <v>4</v>
      </c>
      <c r="BH110" s="1">
        <v>1418.50548446069</v>
      </c>
      <c r="BI110" s="1">
        <f>BH110-967</f>
        <v>451.50548446069001</v>
      </c>
      <c r="BJ110" s="1">
        <v>4</v>
      </c>
      <c r="BK110" s="1">
        <v>1932.3144246353299</v>
      </c>
      <c r="BL110" s="1">
        <f t="shared" si="13"/>
        <v>697.31442463532994</v>
      </c>
      <c r="BM110" s="1">
        <v>4</v>
      </c>
      <c r="BN110" s="1">
        <v>2173.5276717557299</v>
      </c>
      <c r="BO110" s="1">
        <f t="shared" si="14"/>
        <v>947.5276717557299</v>
      </c>
      <c r="BP110" s="1">
        <v>4</v>
      </c>
      <c r="BQ110" s="1">
        <v>2214.796875</v>
      </c>
      <c r="BR110" s="1">
        <f t="shared" si="15"/>
        <v>1068.796875</v>
      </c>
      <c r="BS110" s="1">
        <v>4</v>
      </c>
      <c r="BT110" s="1">
        <v>2270.29744279946</v>
      </c>
      <c r="BU110" s="1">
        <f t="shared" si="16"/>
        <v>1159.29744279946</v>
      </c>
      <c r="CP110" s="2"/>
      <c r="CQ110" s="1">
        <v>3</v>
      </c>
      <c r="CR110" s="1">
        <v>5655.4263698630102</v>
      </c>
      <c r="CS110" s="1">
        <f t="shared" si="37"/>
        <v>3995.4263698630102</v>
      </c>
      <c r="CT110" s="1">
        <v>3</v>
      </c>
      <c r="CU110" s="1">
        <v>6095.9078694817699</v>
      </c>
      <c r="CV110" s="1">
        <f t="shared" si="38"/>
        <v>4451.9078694817699</v>
      </c>
      <c r="CW110" s="1">
        <v>3</v>
      </c>
      <c r="CX110" s="1">
        <v>5079.0991620111699</v>
      </c>
      <c r="CY110" s="1">
        <f t="shared" si="39"/>
        <v>3383.0991620111699</v>
      </c>
      <c r="CZ110" s="1">
        <v>3</v>
      </c>
      <c r="DA110" s="1">
        <v>4274.6030964109796</v>
      </c>
      <c r="DB110" s="1">
        <f t="shared" si="40"/>
        <v>2599.6030964109796</v>
      </c>
      <c r="DC110" s="1">
        <v>3</v>
      </c>
      <c r="DD110" s="1">
        <v>5094.8352180937</v>
      </c>
      <c r="DE110" s="1">
        <f t="shared" si="41"/>
        <v>3483.8352180937</v>
      </c>
      <c r="EI110" s="2"/>
      <c r="EJ110" s="1">
        <v>4</v>
      </c>
      <c r="EK110" s="1">
        <v>16383</v>
      </c>
      <c r="EL110" s="1">
        <f t="shared" si="17"/>
        <v>14620</v>
      </c>
      <c r="EM110" s="1">
        <v>4</v>
      </c>
      <c r="EN110" s="1">
        <v>16383</v>
      </c>
      <c r="EO110" s="1">
        <f t="shared" si="18"/>
        <v>14548</v>
      </c>
      <c r="EP110" s="1">
        <v>4</v>
      </c>
      <c r="EQ110" s="1">
        <v>12107</v>
      </c>
      <c r="ER110" s="1">
        <f t="shared" si="19"/>
        <v>10462</v>
      </c>
      <c r="ES110" s="1">
        <v>4</v>
      </c>
      <c r="ET110" s="1">
        <v>16196</v>
      </c>
      <c r="EU110" s="1">
        <f t="shared" si="20"/>
        <v>14601</v>
      </c>
      <c r="EV110" s="1">
        <v>4</v>
      </c>
      <c r="EW110" s="1">
        <v>16163</v>
      </c>
      <c r="EX110" s="1">
        <f t="shared" si="21"/>
        <v>14440</v>
      </c>
      <c r="EY110" s="1">
        <v>4</v>
      </c>
      <c r="EZ110" s="1">
        <v>16383</v>
      </c>
      <c r="FA110" s="1">
        <f t="shared" si="22"/>
        <v>14739</v>
      </c>
      <c r="FB110" s="1">
        <v>4</v>
      </c>
      <c r="FC110" s="1">
        <v>16383</v>
      </c>
      <c r="FD110" s="1">
        <f t="shared" si="23"/>
        <v>14092</v>
      </c>
    </row>
    <row r="111" spans="1:160" x14ac:dyDescent="0.25">
      <c r="A111" s="2"/>
      <c r="B111" s="1">
        <v>5</v>
      </c>
      <c r="C111" s="1">
        <v>1189.60099009901</v>
      </c>
      <c r="D111" s="1">
        <f t="shared" si="24"/>
        <v>24.80099009901005</v>
      </c>
      <c r="F111" s="1" t="s">
        <v>45</v>
      </c>
      <c r="G111" s="1">
        <f>AVERAGE(G107:G110)</f>
        <v>81.863307049504897</v>
      </c>
      <c r="H111" s="1">
        <v>5</v>
      </c>
      <c r="I111" s="1">
        <v>1174.6474530831099</v>
      </c>
      <c r="J111" s="1">
        <f t="shared" si="26"/>
        <v>87.947453083109849</v>
      </c>
      <c r="L111" s="1" t="s">
        <v>45</v>
      </c>
      <c r="M111" s="1">
        <f>AVERAGE(M107:M110)</f>
        <v>79.420138532890007</v>
      </c>
      <c r="N111" s="1">
        <v>5</v>
      </c>
      <c r="O111" s="1">
        <v>1138.6257668711701</v>
      </c>
      <c r="P111" s="1">
        <f t="shared" si="28"/>
        <v>47.925766871170026</v>
      </c>
      <c r="Q111" s="1">
        <v>5</v>
      </c>
      <c r="R111" s="1">
        <v>1036.4057704113</v>
      </c>
      <c r="S111" s="1">
        <f t="shared" si="29"/>
        <v>-17.594229588700045</v>
      </c>
      <c r="T111" s="1">
        <v>5</v>
      </c>
      <c r="U111" s="1">
        <v>1155.9437037037001</v>
      </c>
      <c r="V111" s="1">
        <f t="shared" si="30"/>
        <v>86.343703703700157</v>
      </c>
      <c r="W111" s="1">
        <v>5</v>
      </c>
      <c r="X111" s="1">
        <v>1127.91939345571</v>
      </c>
      <c r="Y111" s="1">
        <f t="shared" si="31"/>
        <v>55.819393455710042</v>
      </c>
      <c r="Z111" s="1">
        <v>5</v>
      </c>
      <c r="AA111" s="1">
        <v>1136.51485655738</v>
      </c>
      <c r="AB111" s="1">
        <f t="shared" si="32"/>
        <v>72.114856557379881</v>
      </c>
      <c r="AC111" s="1">
        <v>5</v>
      </c>
      <c r="AD111" s="1">
        <v>1164.1835347432</v>
      </c>
      <c r="AE111" s="1">
        <f t="shared" si="33"/>
        <v>130.78353474319988</v>
      </c>
      <c r="AF111" s="1">
        <v>5</v>
      </c>
      <c r="AG111" s="1">
        <v>1141.87265675501</v>
      </c>
      <c r="AH111" s="1">
        <f t="shared" si="34"/>
        <v>75.772656755010075</v>
      </c>
      <c r="AI111" s="1">
        <v>5</v>
      </c>
      <c r="AJ111" s="1">
        <v>1152.51420118343</v>
      </c>
      <c r="AK111" s="1">
        <f t="shared" si="35"/>
        <v>125.81420118342999</v>
      </c>
      <c r="AL111" s="1">
        <v>5</v>
      </c>
      <c r="AM111" s="1">
        <v>1097.8442028985501</v>
      </c>
      <c r="AN111" s="1">
        <f t="shared" si="36"/>
        <v>80.244202898550043</v>
      </c>
      <c r="AW111" s="2"/>
      <c r="AX111" s="1">
        <v>5</v>
      </c>
      <c r="AY111" s="1">
        <v>2164.6329670329701</v>
      </c>
      <c r="AZ111" s="1">
        <f t="shared" si="10"/>
        <v>1018.6329670329701</v>
      </c>
      <c r="BA111" s="1">
        <v>5</v>
      </c>
      <c r="BB111" s="1">
        <v>1723.2304625199399</v>
      </c>
      <c r="BC111" s="1">
        <f t="shared" si="11"/>
        <v>742.23046251993992</v>
      </c>
      <c r="BD111" s="1">
        <v>5</v>
      </c>
      <c r="BE111" s="1">
        <v>1682.0386521308201</v>
      </c>
      <c r="BF111" s="1">
        <f t="shared" si="12"/>
        <v>677.03865213082008</v>
      </c>
      <c r="BG111" s="1">
        <v>5</v>
      </c>
      <c r="BH111" s="1">
        <v>1481.5569852941201</v>
      </c>
      <c r="BI111" s="1">
        <f>BH111-967</f>
        <v>514.55698529412007</v>
      </c>
      <c r="BJ111" s="1">
        <v>5</v>
      </c>
      <c r="BK111" s="1">
        <v>1907.8289902280101</v>
      </c>
      <c r="BL111" s="1">
        <f t="shared" si="13"/>
        <v>672.82899022801007</v>
      </c>
      <c r="BM111" s="1">
        <v>5</v>
      </c>
      <c r="BN111" s="1">
        <v>2018.14164305949</v>
      </c>
      <c r="BO111" s="1">
        <f t="shared" si="14"/>
        <v>792.14164305948998</v>
      </c>
      <c r="BP111" s="1">
        <v>5</v>
      </c>
      <c r="BQ111" s="1">
        <v>2322.1521164021201</v>
      </c>
      <c r="BR111" s="1">
        <f t="shared" si="15"/>
        <v>1176.1521164021201</v>
      </c>
      <c r="BS111" s="1">
        <v>5</v>
      </c>
      <c r="BT111" s="1">
        <v>2222.1005291005299</v>
      </c>
      <c r="BU111" s="1">
        <f t="shared" si="16"/>
        <v>1111.1005291005299</v>
      </c>
      <c r="CP111" s="2"/>
      <c r="CQ111" s="1">
        <v>4</v>
      </c>
      <c r="CR111" s="1">
        <v>5015.9259259259297</v>
      </c>
      <c r="CS111" s="1">
        <f t="shared" si="37"/>
        <v>3355.9259259259297</v>
      </c>
      <c r="CT111" s="1">
        <v>4</v>
      </c>
      <c r="CU111" s="1">
        <v>5006.3440233236197</v>
      </c>
      <c r="CV111" s="1">
        <f t="shared" si="38"/>
        <v>3362.3440233236197</v>
      </c>
      <c r="CW111" s="1">
        <v>4</v>
      </c>
      <c r="CX111" s="1">
        <v>5117.2525808671699</v>
      </c>
      <c r="CY111" s="1">
        <f t="shared" si="39"/>
        <v>3421.2525808671699</v>
      </c>
      <c r="CZ111" s="1">
        <v>4</v>
      </c>
      <c r="DA111" s="1">
        <v>4392.2951167728197</v>
      </c>
      <c r="DB111" s="1">
        <f t="shared" si="40"/>
        <v>2717.2951167728197</v>
      </c>
      <c r="DC111" s="1">
        <v>4</v>
      </c>
      <c r="DD111" s="1">
        <v>4969.5233793836296</v>
      </c>
      <c r="DE111" s="1">
        <f t="shared" si="41"/>
        <v>3358.5233793836296</v>
      </c>
      <c r="EI111" s="2"/>
      <c r="EJ111" s="1">
        <v>5</v>
      </c>
      <c r="EK111" s="1">
        <v>14158</v>
      </c>
      <c r="EL111" s="1">
        <f t="shared" si="17"/>
        <v>12395</v>
      </c>
      <c r="EM111" s="1">
        <v>5</v>
      </c>
      <c r="EN111" s="1">
        <v>16383</v>
      </c>
      <c r="EO111" s="1">
        <f t="shared" si="18"/>
        <v>14548</v>
      </c>
      <c r="EP111" s="1">
        <v>5</v>
      </c>
      <c r="EQ111" s="1">
        <v>6745</v>
      </c>
      <c r="ER111" s="1">
        <f t="shared" si="19"/>
        <v>5100</v>
      </c>
      <c r="ES111" s="1">
        <v>5</v>
      </c>
      <c r="ET111" s="1">
        <v>11381</v>
      </c>
      <c r="EU111" s="1">
        <f t="shared" si="20"/>
        <v>9786</v>
      </c>
      <c r="EV111" s="1">
        <v>5</v>
      </c>
      <c r="EW111" s="1">
        <v>14775</v>
      </c>
      <c r="EX111" s="1">
        <f t="shared" si="21"/>
        <v>13052</v>
      </c>
      <c r="EY111" s="1">
        <v>5</v>
      </c>
      <c r="EZ111" s="1">
        <v>13213</v>
      </c>
      <c r="FA111" s="1">
        <f t="shared" si="22"/>
        <v>11569</v>
      </c>
      <c r="FB111" s="1">
        <v>5</v>
      </c>
      <c r="FC111" s="1">
        <v>16383</v>
      </c>
      <c r="FD111" s="1">
        <f t="shared" si="23"/>
        <v>14092</v>
      </c>
    </row>
    <row r="112" spans="1:160" x14ac:dyDescent="0.25">
      <c r="A112" s="2"/>
      <c r="B112" s="1">
        <v>6</v>
      </c>
      <c r="C112" s="1">
        <v>1226.6054158607401</v>
      </c>
      <c r="D112" s="1">
        <f t="shared" si="24"/>
        <v>61.80541586074014</v>
      </c>
      <c r="I112" s="1" t="s">
        <v>45</v>
      </c>
      <c r="J112" s="1">
        <f>AVERAGE(J107:J111)</f>
        <v>90.104769839395928</v>
      </c>
      <c r="O112" s="1" t="s">
        <v>45</v>
      </c>
      <c r="P112" s="1">
        <f>AVERAGE(P107:P111)</f>
        <v>55.51256904905199</v>
      </c>
      <c r="Q112" s="1">
        <v>6</v>
      </c>
      <c r="R112" s="1">
        <v>1104.4547692307699</v>
      </c>
      <c r="S112" s="1">
        <f t="shared" si="29"/>
        <v>50.454769230769898</v>
      </c>
      <c r="T112" s="1">
        <v>6</v>
      </c>
      <c r="U112" s="1">
        <v>1154.62797619048</v>
      </c>
      <c r="V112" s="1">
        <f t="shared" si="30"/>
        <v>85.027976190480103</v>
      </c>
      <c r="W112" s="1">
        <v>6</v>
      </c>
      <c r="X112" s="1">
        <v>1134.2429022081999</v>
      </c>
      <c r="Y112" s="1">
        <f t="shared" si="31"/>
        <v>62.142902208199985</v>
      </c>
      <c r="Z112" s="1">
        <v>6</v>
      </c>
      <c r="AA112" s="1">
        <v>1177.9796334012201</v>
      </c>
      <c r="AB112" s="1">
        <f t="shared" si="32"/>
        <v>113.57963340122001</v>
      </c>
      <c r="AC112" s="1">
        <v>6</v>
      </c>
      <c r="AD112" s="1">
        <v>1147.4548929663599</v>
      </c>
      <c r="AE112" s="1">
        <f t="shared" si="33"/>
        <v>114.05489296635983</v>
      </c>
      <c r="AF112" s="1">
        <v>6</v>
      </c>
      <c r="AG112" s="1">
        <v>1139.0231511254001</v>
      </c>
      <c r="AH112" s="1">
        <f t="shared" si="34"/>
        <v>72.923151125400182</v>
      </c>
      <c r="AI112" s="1">
        <v>6</v>
      </c>
      <c r="AJ112" s="1">
        <v>1120.5724340176</v>
      </c>
      <c r="AK112" s="1">
        <f t="shared" si="35"/>
        <v>93.872434017599971</v>
      </c>
      <c r="AL112" s="1">
        <v>6</v>
      </c>
      <c r="AM112" s="1">
        <v>1118.1031746031699</v>
      </c>
      <c r="AN112" s="1">
        <f t="shared" si="36"/>
        <v>100.5031746031699</v>
      </c>
      <c r="AW112" s="2"/>
      <c r="AX112" s="1">
        <v>6</v>
      </c>
      <c r="AY112" s="1">
        <v>2001.2217294900199</v>
      </c>
      <c r="AZ112" s="1">
        <f t="shared" si="10"/>
        <v>855.22172949001992</v>
      </c>
      <c r="BA112" s="1">
        <v>6</v>
      </c>
      <c r="BB112" s="1">
        <v>1457.75459632294</v>
      </c>
      <c r="BC112" s="1">
        <f t="shared" si="11"/>
        <v>476.75459632293996</v>
      </c>
      <c r="BD112" s="1">
        <v>6</v>
      </c>
      <c r="BE112" s="1">
        <v>1784.3688362919099</v>
      </c>
      <c r="BF112" s="1">
        <f t="shared" si="12"/>
        <v>779.36883629190993</v>
      </c>
      <c r="BI112" s="1">
        <f>AVERAGE(BI107:BI111)</f>
        <v>493.25207571811404</v>
      </c>
      <c r="BJ112" s="1">
        <v>6</v>
      </c>
      <c r="BK112" s="1">
        <v>2018.42054574639</v>
      </c>
      <c r="BL112" s="1">
        <f t="shared" si="13"/>
        <v>783.42054574638996</v>
      </c>
      <c r="BM112" s="1">
        <v>6</v>
      </c>
      <c r="BN112" s="1">
        <v>1704.73802816901</v>
      </c>
      <c r="BO112" s="1">
        <f t="shared" si="14"/>
        <v>478.73802816901002</v>
      </c>
      <c r="BP112" s="1">
        <v>6</v>
      </c>
      <c r="BQ112" s="1">
        <v>2119.5626666666699</v>
      </c>
      <c r="BR112" s="1">
        <f t="shared" si="15"/>
        <v>973.56266666666988</v>
      </c>
      <c r="BS112" s="1">
        <v>6</v>
      </c>
      <c r="BT112" s="1">
        <v>2293.7533333333299</v>
      </c>
      <c r="BU112" s="1">
        <f t="shared" si="16"/>
        <v>1182.7533333333299</v>
      </c>
      <c r="CP112" s="2"/>
      <c r="CQ112" s="1">
        <v>5</v>
      </c>
      <c r="CR112" s="1">
        <v>5047.7071428571398</v>
      </c>
      <c r="CS112" s="1">
        <f t="shared" si="37"/>
        <v>3387.7071428571398</v>
      </c>
      <c r="CT112" s="1">
        <v>5</v>
      </c>
      <c r="CU112" s="1">
        <v>5742.2003891050599</v>
      </c>
      <c r="CV112" s="1">
        <f t="shared" si="38"/>
        <v>4098.2003891050599</v>
      </c>
      <c r="CW112" s="1">
        <v>5</v>
      </c>
      <c r="CX112" s="1">
        <v>5658.3888501742204</v>
      </c>
      <c r="CY112" s="1">
        <f t="shared" si="39"/>
        <v>3962.3888501742204</v>
      </c>
      <c r="CZ112" s="1">
        <v>5</v>
      </c>
      <c r="DA112" s="1">
        <v>3593.5896527285599</v>
      </c>
      <c r="DB112" s="1">
        <f t="shared" si="40"/>
        <v>1918.5896527285599</v>
      </c>
      <c r="DC112" s="1">
        <v>5</v>
      </c>
      <c r="DD112" s="1">
        <v>4443.1632321041197</v>
      </c>
      <c r="DE112" s="1">
        <f t="shared" si="41"/>
        <v>2832.1632321041197</v>
      </c>
      <c r="EI112" s="2"/>
      <c r="EJ112" s="1">
        <v>6</v>
      </c>
      <c r="EK112" s="1">
        <v>13358</v>
      </c>
      <c r="EL112" s="1">
        <f t="shared" si="17"/>
        <v>11595</v>
      </c>
      <c r="EM112" s="1">
        <v>6</v>
      </c>
      <c r="EN112" s="1">
        <v>12518</v>
      </c>
      <c r="EO112" s="1">
        <f t="shared" si="18"/>
        <v>10683</v>
      </c>
      <c r="EP112" s="1">
        <v>6</v>
      </c>
      <c r="EQ112" s="1">
        <v>8581</v>
      </c>
      <c r="ER112" s="1">
        <f t="shared" si="19"/>
        <v>6936</v>
      </c>
      <c r="ES112" s="1">
        <v>6</v>
      </c>
      <c r="ET112" s="1">
        <v>12444</v>
      </c>
      <c r="EU112" s="1">
        <f t="shared" si="20"/>
        <v>10849</v>
      </c>
      <c r="EV112" s="1">
        <v>6</v>
      </c>
      <c r="EW112" s="1">
        <v>16383</v>
      </c>
      <c r="EX112" s="1">
        <f t="shared" si="21"/>
        <v>14660</v>
      </c>
      <c r="EY112" s="1">
        <v>6</v>
      </c>
      <c r="EZ112" s="1">
        <v>16383</v>
      </c>
      <c r="FA112" s="1">
        <f t="shared" si="22"/>
        <v>14739</v>
      </c>
      <c r="FB112" s="1">
        <v>6</v>
      </c>
      <c r="FC112" s="1">
        <v>12048</v>
      </c>
      <c r="FD112" s="1">
        <f t="shared" si="23"/>
        <v>9757</v>
      </c>
    </row>
    <row r="113" spans="1:160" x14ac:dyDescent="0.25">
      <c r="A113" s="2"/>
      <c r="B113" s="1">
        <v>7</v>
      </c>
      <c r="C113" s="1">
        <v>1193.6903409090901</v>
      </c>
      <c r="D113" s="1">
        <f t="shared" si="24"/>
        <v>28.890340909090128</v>
      </c>
      <c r="Q113" s="1">
        <v>7</v>
      </c>
      <c r="R113" s="1">
        <v>1122.7816301703201</v>
      </c>
      <c r="S113" s="1">
        <f t="shared" si="29"/>
        <v>68.781630170320113</v>
      </c>
      <c r="T113" s="1">
        <v>7</v>
      </c>
      <c r="U113" s="1">
        <v>1129.2890743550799</v>
      </c>
      <c r="V113" s="1">
        <f t="shared" si="30"/>
        <v>59.689074355080038</v>
      </c>
      <c r="W113" s="1">
        <v>7</v>
      </c>
      <c r="X113" s="1">
        <v>1140.6802884615399</v>
      </c>
      <c r="Y113" s="1">
        <f t="shared" si="31"/>
        <v>68.580288461540022</v>
      </c>
      <c r="Z113" s="1">
        <v>7</v>
      </c>
      <c r="AA113" s="1">
        <v>1101.83908629442</v>
      </c>
      <c r="AB113" s="1">
        <f t="shared" si="32"/>
        <v>37.439086294419894</v>
      </c>
      <c r="AC113" s="1">
        <v>7</v>
      </c>
      <c r="AD113" s="1">
        <v>1143.7862595419799</v>
      </c>
      <c r="AE113" s="1">
        <f t="shared" si="33"/>
        <v>110.38625954197983</v>
      </c>
      <c r="AF113" s="1">
        <v>7</v>
      </c>
      <c r="AG113" s="1">
        <v>1131.8404392764901</v>
      </c>
      <c r="AH113" s="1">
        <f t="shared" si="34"/>
        <v>65.740439276490179</v>
      </c>
      <c r="AI113" s="1">
        <v>7</v>
      </c>
      <c r="AJ113" s="1">
        <v>1073.51887357699</v>
      </c>
      <c r="AK113" s="1">
        <f t="shared" si="35"/>
        <v>46.818873576989972</v>
      </c>
      <c r="AL113" s="1">
        <v>7</v>
      </c>
      <c r="AM113" s="1">
        <v>1094.98577777778</v>
      </c>
      <c r="AN113" s="1">
        <f t="shared" si="36"/>
        <v>77.385777777779936</v>
      </c>
      <c r="AW113" s="2"/>
      <c r="AX113" s="1">
        <v>7</v>
      </c>
      <c r="AY113" s="1">
        <v>2230.0221729489999</v>
      </c>
      <c r="AZ113" s="1">
        <f t="shared" si="10"/>
        <v>1084.0221729489999</v>
      </c>
      <c r="BA113" s="1">
        <v>7</v>
      </c>
      <c r="BB113" s="1">
        <v>1751.1428571428601</v>
      </c>
      <c r="BC113" s="1">
        <f t="shared" si="11"/>
        <v>770.14285714286007</v>
      </c>
      <c r="BD113" s="1">
        <v>7</v>
      </c>
      <c r="BE113" s="1">
        <v>1610.11834319527</v>
      </c>
      <c r="BF113" s="1">
        <f t="shared" si="12"/>
        <v>605.11834319526997</v>
      </c>
      <c r="BJ113" s="1">
        <v>7</v>
      </c>
      <c r="BK113" s="1">
        <v>1624.34072900158</v>
      </c>
      <c r="BL113" s="1">
        <f t="shared" si="13"/>
        <v>389.34072900158003</v>
      </c>
      <c r="BM113" s="1">
        <v>7</v>
      </c>
      <c r="BN113" s="1">
        <v>1875.5925925925901</v>
      </c>
      <c r="BO113" s="1">
        <f t="shared" si="14"/>
        <v>649.59259259259011</v>
      </c>
      <c r="BP113" s="1">
        <v>7</v>
      </c>
      <c r="BQ113" s="1">
        <v>2079.9744279946199</v>
      </c>
      <c r="BR113" s="1">
        <f t="shared" si="15"/>
        <v>933.97442799461987</v>
      </c>
      <c r="BS113" s="1">
        <v>7</v>
      </c>
      <c r="BT113" s="1">
        <v>2069.7713534822601</v>
      </c>
      <c r="BU113" s="1">
        <f t="shared" si="16"/>
        <v>958.77135348226011</v>
      </c>
      <c r="CP113" s="2"/>
      <c r="CQ113" s="1">
        <v>6</v>
      </c>
      <c r="CR113" s="1">
        <v>3721.1348511383499</v>
      </c>
      <c r="CS113" s="1">
        <f t="shared" si="37"/>
        <v>2061.1348511383499</v>
      </c>
      <c r="CT113" s="1">
        <v>6</v>
      </c>
      <c r="CU113" s="1">
        <v>5896.2064579256403</v>
      </c>
      <c r="CV113" s="1">
        <f t="shared" si="38"/>
        <v>4252.2064579256403</v>
      </c>
      <c r="CW113" s="1">
        <v>6</v>
      </c>
      <c r="CX113" s="1">
        <v>5131.5933988764</v>
      </c>
      <c r="CY113" s="1">
        <f t="shared" si="39"/>
        <v>3435.5933988764</v>
      </c>
      <c r="CZ113" s="1">
        <v>6</v>
      </c>
      <c r="DA113" s="1">
        <v>4623.6137491140998</v>
      </c>
      <c r="DB113" s="1">
        <f t="shared" si="40"/>
        <v>2948.6137491140998</v>
      </c>
      <c r="DC113" s="1">
        <v>6</v>
      </c>
      <c r="DD113" s="1">
        <v>5862.64</v>
      </c>
      <c r="DE113" s="1">
        <f t="shared" si="41"/>
        <v>4251.6400000000003</v>
      </c>
      <c r="EI113" s="2"/>
      <c r="EJ113" s="1">
        <v>7</v>
      </c>
      <c r="EK113" s="1">
        <v>13515</v>
      </c>
      <c r="EL113" s="1">
        <f t="shared" si="17"/>
        <v>11752</v>
      </c>
      <c r="EM113" s="1">
        <v>7</v>
      </c>
      <c r="EN113" s="1">
        <v>11542</v>
      </c>
      <c r="EO113" s="1">
        <f t="shared" si="18"/>
        <v>9707</v>
      </c>
      <c r="EP113" s="1">
        <v>7</v>
      </c>
      <c r="EQ113" s="1">
        <v>16383</v>
      </c>
      <c r="ER113" s="1">
        <f t="shared" si="19"/>
        <v>14738</v>
      </c>
      <c r="ES113" s="1">
        <v>7</v>
      </c>
      <c r="ET113" s="1">
        <v>16383</v>
      </c>
      <c r="EU113" s="1">
        <f t="shared" si="20"/>
        <v>14788</v>
      </c>
      <c r="EV113" s="1">
        <v>7</v>
      </c>
      <c r="EW113" s="1">
        <v>13197</v>
      </c>
      <c r="EX113" s="1">
        <f t="shared" si="21"/>
        <v>11474</v>
      </c>
      <c r="EY113" s="1">
        <v>7</v>
      </c>
      <c r="EZ113" s="1">
        <v>13448</v>
      </c>
      <c r="FA113" s="1">
        <f t="shared" si="22"/>
        <v>11804</v>
      </c>
      <c r="FB113" s="1">
        <v>7</v>
      </c>
      <c r="FC113" s="1">
        <v>10459</v>
      </c>
      <c r="FD113" s="1">
        <f t="shared" si="23"/>
        <v>8168</v>
      </c>
    </row>
    <row r="114" spans="1:160" x14ac:dyDescent="0.25">
      <c r="A114" s="2"/>
      <c r="C114" s="1" t="s">
        <v>45</v>
      </c>
      <c r="D114" s="1">
        <f>AVERAGE(D107:D113)</f>
        <v>48.611444061681496</v>
      </c>
      <c r="Q114" s="1">
        <v>8</v>
      </c>
      <c r="R114" s="1">
        <v>1085.31712789828</v>
      </c>
      <c r="S114" s="1">
        <f t="shared" si="29"/>
        <v>31.317127898279978</v>
      </c>
      <c r="T114" s="1">
        <v>8</v>
      </c>
      <c r="U114" s="1">
        <v>1114.04555638536</v>
      </c>
      <c r="V114" s="1">
        <f t="shared" si="30"/>
        <v>44.445556385360078</v>
      </c>
      <c r="W114" s="1">
        <v>8</v>
      </c>
      <c r="X114" s="1">
        <v>1140.34290271132</v>
      </c>
      <c r="Y114" s="1">
        <f t="shared" si="31"/>
        <v>68.242902711320085</v>
      </c>
      <c r="Z114" s="1">
        <v>8</v>
      </c>
      <c r="AA114" s="1">
        <v>1082.1516079632499</v>
      </c>
      <c r="AB114" s="1">
        <f t="shared" si="32"/>
        <v>17.751607963249853</v>
      </c>
      <c r="AC114" s="1">
        <v>8</v>
      </c>
      <c r="AD114" s="1">
        <v>1087.42759146341</v>
      </c>
      <c r="AE114" s="1">
        <f t="shared" si="33"/>
        <v>54.027591463409863</v>
      </c>
      <c r="AF114" s="1">
        <v>8</v>
      </c>
      <c r="AG114" s="1">
        <v>1141.37290322581</v>
      </c>
      <c r="AH114" s="1">
        <f t="shared" si="34"/>
        <v>75.272903225810069</v>
      </c>
      <c r="AI114" s="1">
        <v>8</v>
      </c>
      <c r="AJ114" s="1">
        <v>1090.3889865260701</v>
      </c>
      <c r="AK114" s="1">
        <f t="shared" si="35"/>
        <v>63.688986526070039</v>
      </c>
      <c r="AL114" s="1">
        <v>8</v>
      </c>
      <c r="AM114" s="1">
        <v>1098.8956289027701</v>
      </c>
      <c r="AN114" s="1">
        <f t="shared" si="36"/>
        <v>81.29562890277009</v>
      </c>
      <c r="AW114" s="2"/>
      <c r="AX114" s="1">
        <v>8</v>
      </c>
      <c r="AY114" s="1">
        <v>2145.8189845474599</v>
      </c>
      <c r="AZ114" s="1">
        <f t="shared" si="10"/>
        <v>999.81898454745988</v>
      </c>
      <c r="BA114" s="1">
        <v>8</v>
      </c>
      <c r="BB114" s="1">
        <v>1571.7753267973901</v>
      </c>
      <c r="BC114" s="1">
        <f t="shared" si="11"/>
        <v>590.77532679739011</v>
      </c>
      <c r="BD114" s="1">
        <v>8</v>
      </c>
      <c r="BE114" s="1">
        <v>1619.1317600786599</v>
      </c>
      <c r="BF114" s="1">
        <f t="shared" si="12"/>
        <v>614.13176007865991</v>
      </c>
      <c r="BJ114" s="1">
        <v>8</v>
      </c>
      <c r="BK114" s="1">
        <v>1572.2062992126</v>
      </c>
      <c r="BL114" s="1">
        <f t="shared" si="13"/>
        <v>337.20629921260002</v>
      </c>
      <c r="BM114" s="1">
        <v>8</v>
      </c>
      <c r="BN114" s="1">
        <v>1698.4980879541099</v>
      </c>
      <c r="BO114" s="1">
        <f t="shared" si="14"/>
        <v>472.49808795410991</v>
      </c>
      <c r="BP114" s="1">
        <v>8</v>
      </c>
      <c r="BQ114" s="1">
        <v>1998.7073825503401</v>
      </c>
      <c r="BR114" s="1">
        <f t="shared" si="15"/>
        <v>852.70738255034007</v>
      </c>
      <c r="BS114" s="1">
        <v>8</v>
      </c>
      <c r="BT114" s="1">
        <v>2104.3719999999998</v>
      </c>
      <c r="BU114" s="1">
        <f t="shared" si="16"/>
        <v>993.37199999999984</v>
      </c>
      <c r="CP114" s="2"/>
      <c r="CQ114" s="1">
        <v>7</v>
      </c>
      <c r="CR114" s="1">
        <v>4919.6870629370596</v>
      </c>
      <c r="CS114" s="1">
        <f t="shared" si="37"/>
        <v>3259.6870629370596</v>
      </c>
      <c r="CT114" s="1">
        <v>7</v>
      </c>
      <c r="CU114" s="1">
        <v>4177.9582118561702</v>
      </c>
      <c r="CV114" s="1">
        <f t="shared" si="38"/>
        <v>2533.9582118561702</v>
      </c>
      <c r="CW114" s="1">
        <v>7</v>
      </c>
      <c r="CX114" s="1">
        <v>4390.7452631578899</v>
      </c>
      <c r="CY114" s="1">
        <f t="shared" si="39"/>
        <v>2694.7452631578899</v>
      </c>
      <c r="CZ114" s="1">
        <v>7</v>
      </c>
      <c r="DA114" s="1">
        <v>4980.5595238095202</v>
      </c>
      <c r="DB114" s="1">
        <f t="shared" si="40"/>
        <v>3305.5595238095202</v>
      </c>
      <c r="DC114" s="1">
        <v>7</v>
      </c>
      <c r="DD114" s="1">
        <v>4614.1967741935496</v>
      </c>
      <c r="DE114" s="1">
        <f t="shared" si="41"/>
        <v>3003.1967741935496</v>
      </c>
      <c r="EI114" s="2"/>
      <c r="EJ114" s="1">
        <v>8</v>
      </c>
      <c r="EK114" s="1">
        <v>12911</v>
      </c>
      <c r="EL114" s="1">
        <f t="shared" si="17"/>
        <v>11148</v>
      </c>
      <c r="EM114" s="1">
        <v>8</v>
      </c>
      <c r="EN114" s="1">
        <v>15400</v>
      </c>
      <c r="EO114" s="1">
        <f t="shared" si="18"/>
        <v>13565</v>
      </c>
      <c r="EP114" s="1">
        <v>8</v>
      </c>
      <c r="EQ114" s="1">
        <v>14539</v>
      </c>
      <c r="ER114" s="1">
        <f t="shared" si="19"/>
        <v>12894</v>
      </c>
      <c r="ES114" s="1">
        <v>8</v>
      </c>
      <c r="ET114" s="1">
        <v>16383</v>
      </c>
      <c r="EU114" s="1">
        <f t="shared" si="20"/>
        <v>14788</v>
      </c>
      <c r="EV114" s="1">
        <v>8</v>
      </c>
      <c r="EW114" s="1">
        <v>12963</v>
      </c>
      <c r="EX114" s="1">
        <f t="shared" si="21"/>
        <v>11240</v>
      </c>
      <c r="EY114" s="1">
        <v>8</v>
      </c>
      <c r="EZ114" s="1">
        <v>9869</v>
      </c>
      <c r="FA114" s="1">
        <f t="shared" si="22"/>
        <v>8225</v>
      </c>
      <c r="FB114" s="1">
        <v>8</v>
      </c>
      <c r="FC114" s="1">
        <v>16383</v>
      </c>
      <c r="FD114" s="1">
        <f t="shared" si="23"/>
        <v>14092</v>
      </c>
    </row>
    <row r="115" spans="1:160" x14ac:dyDescent="0.25">
      <c r="A115" s="2"/>
      <c r="Q115" s="1">
        <v>9</v>
      </c>
      <c r="R115" s="1">
        <v>1108.5968847352001</v>
      </c>
      <c r="S115" s="1">
        <f t="shared" si="29"/>
        <v>54.596884735200092</v>
      </c>
      <c r="T115" s="1">
        <v>9</v>
      </c>
      <c r="U115" s="1">
        <v>1146.75523952096</v>
      </c>
      <c r="V115" s="1">
        <f t="shared" si="30"/>
        <v>77.155239520960095</v>
      </c>
      <c r="W115" s="1">
        <v>9</v>
      </c>
      <c r="X115" s="1">
        <v>1072.91353082466</v>
      </c>
      <c r="Y115" s="1">
        <f t="shared" si="31"/>
        <v>0.81353082466011983</v>
      </c>
      <c r="Z115" s="1">
        <v>9</v>
      </c>
      <c r="AA115" s="1">
        <v>1054.44444444444</v>
      </c>
      <c r="AB115" s="1">
        <f t="shared" si="32"/>
        <v>-9.9555555555600677</v>
      </c>
      <c r="AC115" s="1">
        <v>9</v>
      </c>
      <c r="AD115" s="1">
        <v>1122.1041825095101</v>
      </c>
      <c r="AE115" s="1">
        <f t="shared" si="33"/>
        <v>88.704182509510019</v>
      </c>
      <c r="AF115" s="1">
        <v>9</v>
      </c>
      <c r="AG115" s="1">
        <v>1081.33656957929</v>
      </c>
      <c r="AH115" s="1">
        <f t="shared" si="34"/>
        <v>15.236569579290062</v>
      </c>
      <c r="AI115" s="1">
        <v>9</v>
      </c>
      <c r="AJ115" s="1">
        <v>1106.81720430108</v>
      </c>
      <c r="AK115" s="1">
        <f t="shared" si="35"/>
        <v>80.117204301079937</v>
      </c>
      <c r="AL115" s="1">
        <v>9</v>
      </c>
      <c r="AM115" s="1">
        <v>1119.5</v>
      </c>
      <c r="AN115" s="1">
        <f t="shared" si="36"/>
        <v>101.89999999999998</v>
      </c>
      <c r="AW115" s="2"/>
      <c r="AX115" s="1">
        <v>9</v>
      </c>
      <c r="AY115" s="1">
        <v>2073.96247240618</v>
      </c>
      <c r="AZ115" s="1">
        <f t="shared" si="10"/>
        <v>927.96247240618004</v>
      </c>
      <c r="BA115" s="1">
        <v>9</v>
      </c>
      <c r="BB115" s="1">
        <v>1409.61946902655</v>
      </c>
      <c r="BC115" s="1">
        <f t="shared" si="11"/>
        <v>428.61946902654995</v>
      </c>
      <c r="BD115" s="1">
        <v>9</v>
      </c>
      <c r="BE115" s="1">
        <v>1761.1607495068999</v>
      </c>
      <c r="BF115" s="1">
        <f t="shared" si="12"/>
        <v>756.16074950689995</v>
      </c>
      <c r="BJ115" s="1">
        <v>9</v>
      </c>
      <c r="BK115" s="1">
        <v>1788.7403225806499</v>
      </c>
      <c r="BL115" s="1">
        <f t="shared" si="13"/>
        <v>553.74032258064994</v>
      </c>
      <c r="BM115" s="1">
        <v>9</v>
      </c>
      <c r="BN115" s="1">
        <v>1997.2</v>
      </c>
      <c r="BO115" s="1">
        <f t="shared" si="14"/>
        <v>771.2</v>
      </c>
      <c r="BP115" s="1">
        <v>9</v>
      </c>
      <c r="BQ115" s="1">
        <v>2540.4609375</v>
      </c>
      <c r="BR115" s="1">
        <f t="shared" si="15"/>
        <v>1394.4609375</v>
      </c>
      <c r="BT115" s="1" t="s">
        <v>45</v>
      </c>
      <c r="BU115" s="1">
        <f>AVERAGE(BU107:BU114)</f>
        <v>1001.1826236267736</v>
      </c>
      <c r="CP115" s="2"/>
      <c r="CQ115" s="1">
        <v>8</v>
      </c>
      <c r="CR115" s="1">
        <v>6558.6195462478199</v>
      </c>
      <c r="CS115" s="1">
        <f t="shared" si="37"/>
        <v>4898.6195462478199</v>
      </c>
      <c r="CT115" s="1">
        <v>8</v>
      </c>
      <c r="CU115" s="1">
        <v>5551.25556631171</v>
      </c>
      <c r="CV115" s="1">
        <f t="shared" si="38"/>
        <v>3907.25556631171</v>
      </c>
      <c r="CW115" s="1">
        <v>8</v>
      </c>
      <c r="CX115" s="1">
        <v>4974.5073684210502</v>
      </c>
      <c r="CY115" s="1">
        <f t="shared" si="39"/>
        <v>3278.5073684210502</v>
      </c>
      <c r="CZ115" s="1">
        <v>8</v>
      </c>
      <c r="DA115" s="1">
        <v>5370.4290730337098</v>
      </c>
      <c r="DB115" s="1">
        <f t="shared" si="40"/>
        <v>3695.4290730337098</v>
      </c>
      <c r="DC115" s="1">
        <v>8</v>
      </c>
      <c r="DD115" s="1">
        <v>5269.7732128184098</v>
      </c>
      <c r="DE115" s="1">
        <f t="shared" si="41"/>
        <v>3658.7732128184098</v>
      </c>
      <c r="EI115" s="2"/>
      <c r="EK115" s="1" t="s">
        <v>35</v>
      </c>
      <c r="EL115" s="1">
        <f>AVERAGE(EL107:EL114)</f>
        <v>12616.75</v>
      </c>
      <c r="EM115" s="1">
        <v>9</v>
      </c>
      <c r="EN115" s="1">
        <v>16383</v>
      </c>
      <c r="EO115" s="1">
        <f t="shared" si="18"/>
        <v>14548</v>
      </c>
      <c r="EP115" s="1">
        <v>9</v>
      </c>
      <c r="EQ115" s="1">
        <v>13021</v>
      </c>
      <c r="ER115" s="1">
        <f t="shared" si="19"/>
        <v>11376</v>
      </c>
      <c r="ES115" s="1">
        <v>9</v>
      </c>
      <c r="ET115" s="1">
        <v>15288</v>
      </c>
      <c r="EU115" s="1">
        <f t="shared" si="20"/>
        <v>13693</v>
      </c>
      <c r="EV115" s="1">
        <v>9</v>
      </c>
      <c r="EW115" s="1">
        <v>16383</v>
      </c>
      <c r="EX115" s="1">
        <f t="shared" si="21"/>
        <v>14660</v>
      </c>
      <c r="EY115" s="1">
        <v>9</v>
      </c>
      <c r="EZ115" s="1">
        <v>13952</v>
      </c>
      <c r="FA115" s="1">
        <f t="shared" si="22"/>
        <v>12308</v>
      </c>
      <c r="FB115" s="1">
        <v>9</v>
      </c>
      <c r="FC115" s="1">
        <v>16383</v>
      </c>
      <c r="FD115" s="1">
        <f t="shared" si="23"/>
        <v>14092</v>
      </c>
    </row>
    <row r="116" spans="1:160" x14ac:dyDescent="0.25">
      <c r="A116" s="2"/>
      <c r="R116" s="1" t="s">
        <v>45</v>
      </c>
      <c r="S116" s="1">
        <f>AVERAGE(S107:S115)</f>
        <v>59.082770441638914</v>
      </c>
      <c r="U116" s="1" t="s">
        <v>45</v>
      </c>
      <c r="V116" s="1">
        <f>AVERAGE(V107:V115)</f>
        <v>63.696014257175619</v>
      </c>
      <c r="X116" s="1" t="s">
        <v>45</v>
      </c>
      <c r="Y116" s="1">
        <f>AVERAGE(Y107:Y115)</f>
        <v>69.054822314743376</v>
      </c>
      <c r="Z116" s="1">
        <v>10</v>
      </c>
      <c r="AA116" s="1">
        <v>1058.76286579213</v>
      </c>
      <c r="AB116" s="1">
        <f t="shared" si="32"/>
        <v>-5.6371342078700764</v>
      </c>
      <c r="AD116" s="1" t="s">
        <v>45</v>
      </c>
      <c r="AE116" s="1">
        <f>AVERAGE(AE107:AE115)</f>
        <v>103.27931566223879</v>
      </c>
      <c r="AF116" s="1">
        <v>10</v>
      </c>
      <c r="AG116" s="1">
        <v>1163.89203084833</v>
      </c>
      <c r="AH116" s="1">
        <f t="shared" si="34"/>
        <v>97.792030848330114</v>
      </c>
      <c r="AI116" s="1">
        <v>10</v>
      </c>
      <c r="AJ116" s="1">
        <v>1152.4376470588199</v>
      </c>
      <c r="AK116" s="1">
        <f t="shared" si="35"/>
        <v>125.7376470588199</v>
      </c>
      <c r="AL116" s="1">
        <v>10</v>
      </c>
      <c r="AM116" s="1">
        <v>1027.1741424802101</v>
      </c>
      <c r="AN116" s="1">
        <f t="shared" si="36"/>
        <v>9.574142480210071</v>
      </c>
      <c r="AW116" s="2"/>
      <c r="AX116" s="1">
        <v>10</v>
      </c>
      <c r="AY116" s="1">
        <v>2037.30630630631</v>
      </c>
      <c r="AZ116" s="1">
        <f t="shared" si="10"/>
        <v>891.30630630631003</v>
      </c>
      <c r="BB116" s="1" t="s">
        <v>45</v>
      </c>
      <c r="BC116" s="1">
        <f>AVERAGE(BC107:BC115)</f>
        <v>701.16066397821896</v>
      </c>
      <c r="BD116" s="1">
        <v>10</v>
      </c>
      <c r="BE116" s="1">
        <v>1540.9380000000001</v>
      </c>
      <c r="BF116" s="1">
        <f t="shared" si="12"/>
        <v>535.9380000000001</v>
      </c>
      <c r="BJ116" s="1">
        <v>10</v>
      </c>
      <c r="BK116" s="1">
        <v>1759.3581616481799</v>
      </c>
      <c r="BL116" s="1">
        <f t="shared" si="13"/>
        <v>524.35816164817993</v>
      </c>
      <c r="BM116" s="1">
        <v>10</v>
      </c>
      <c r="BN116" s="1">
        <v>1945.96194100856</v>
      </c>
      <c r="BO116" s="1">
        <f t="shared" si="14"/>
        <v>719.96194100855996</v>
      </c>
      <c r="BP116" s="1">
        <v>10</v>
      </c>
      <c r="BQ116" s="1">
        <v>2438.9687092568402</v>
      </c>
      <c r="BR116" s="1">
        <f t="shared" si="15"/>
        <v>1292.9687092568402</v>
      </c>
      <c r="CP116" s="2"/>
      <c r="CQ116" s="1">
        <v>9</v>
      </c>
      <c r="CR116" s="1">
        <v>4989.5763293310501</v>
      </c>
      <c r="CS116" s="1">
        <f t="shared" si="37"/>
        <v>3329.5763293310501</v>
      </c>
      <c r="CT116" s="1">
        <v>9</v>
      </c>
      <c r="CU116" s="1">
        <v>4231.3484995159697</v>
      </c>
      <c r="CV116" s="1">
        <f t="shared" si="38"/>
        <v>2587.3484995159697</v>
      </c>
      <c r="CW116" s="1">
        <v>9</v>
      </c>
      <c r="CX116" s="1">
        <v>4985.0553608969904</v>
      </c>
      <c r="CY116" s="1">
        <f t="shared" si="39"/>
        <v>3289.0553608969904</v>
      </c>
      <c r="CZ116" s="1">
        <v>9</v>
      </c>
      <c r="DA116" s="1">
        <v>4404.7835714285702</v>
      </c>
      <c r="DB116" s="1">
        <f t="shared" si="40"/>
        <v>2729.7835714285702</v>
      </c>
      <c r="DC116" s="1">
        <v>9</v>
      </c>
      <c r="DD116" s="1">
        <v>3651.8300492610801</v>
      </c>
      <c r="DE116" s="1">
        <f t="shared" si="41"/>
        <v>2040.8300492610801</v>
      </c>
      <c r="EI116" s="2"/>
      <c r="EM116" s="1">
        <v>10</v>
      </c>
      <c r="EN116" s="1">
        <v>15568</v>
      </c>
      <c r="EO116" s="1">
        <f t="shared" si="18"/>
        <v>13733</v>
      </c>
      <c r="EP116" s="1">
        <v>10</v>
      </c>
      <c r="EQ116" s="1">
        <v>15806</v>
      </c>
      <c r="ER116" s="1">
        <f t="shared" si="19"/>
        <v>14161</v>
      </c>
      <c r="ES116" s="1">
        <v>10</v>
      </c>
      <c r="ET116" s="1">
        <v>11432</v>
      </c>
      <c r="EU116" s="1">
        <f t="shared" si="20"/>
        <v>9837</v>
      </c>
      <c r="EV116" s="1">
        <v>10</v>
      </c>
      <c r="EW116" s="1">
        <v>16383</v>
      </c>
      <c r="EX116" s="1">
        <f t="shared" si="21"/>
        <v>14660</v>
      </c>
      <c r="EY116" s="1">
        <v>10</v>
      </c>
      <c r="EZ116" s="1">
        <v>16383</v>
      </c>
      <c r="FA116" s="1">
        <f t="shared" si="22"/>
        <v>14739</v>
      </c>
      <c r="FB116" s="1">
        <v>10</v>
      </c>
      <c r="FC116" s="1">
        <v>13016</v>
      </c>
      <c r="FD116" s="1">
        <f t="shared" si="23"/>
        <v>10725</v>
      </c>
    </row>
    <row r="117" spans="1:160" x14ac:dyDescent="0.25">
      <c r="A117" s="2"/>
      <c r="AA117" s="1" t="s">
        <v>45</v>
      </c>
      <c r="AB117" s="1">
        <f>AVERAGE(AB107:AB116)</f>
        <v>43.621190928545936</v>
      </c>
      <c r="AF117" s="1">
        <v>11</v>
      </c>
      <c r="AG117" s="1">
        <v>1136.0779727095501</v>
      </c>
      <c r="AH117" s="1">
        <f t="shared" si="34"/>
        <v>69.977972709550158</v>
      </c>
      <c r="AI117" s="1">
        <v>11</v>
      </c>
      <c r="AJ117" s="1">
        <v>1103.93384524513</v>
      </c>
      <c r="AK117" s="1">
        <f t="shared" si="35"/>
        <v>77.233845245129942</v>
      </c>
      <c r="AL117" s="1">
        <v>11</v>
      </c>
      <c r="AM117" s="1">
        <v>1023.12344582593</v>
      </c>
      <c r="AN117" s="1">
        <f t="shared" si="36"/>
        <v>5.5234458259300254</v>
      </c>
      <c r="AW117" s="2"/>
      <c r="AX117" s="1">
        <v>11</v>
      </c>
      <c r="AY117" s="1">
        <v>2070.4</v>
      </c>
      <c r="AZ117" s="1">
        <f t="shared" si="10"/>
        <v>924.40000000000009</v>
      </c>
      <c r="BE117" s="1" t="s">
        <v>45</v>
      </c>
      <c r="BF117" s="1">
        <f>AVERAGE(BF107:BF116)</f>
        <v>632.04452368508998</v>
      </c>
      <c r="BJ117" s="1">
        <v>11</v>
      </c>
      <c r="BK117" s="1">
        <v>1727.7330173775699</v>
      </c>
      <c r="BL117" s="1">
        <f t="shared" si="13"/>
        <v>492.73301737756992</v>
      </c>
      <c r="BM117" s="1">
        <v>11</v>
      </c>
      <c r="BN117" s="1">
        <v>1640.9446529080701</v>
      </c>
      <c r="BO117" s="1">
        <f t="shared" si="14"/>
        <v>414.94465290807011</v>
      </c>
      <c r="BP117" s="1">
        <v>11</v>
      </c>
      <c r="BQ117" s="1">
        <v>2270.9247027741098</v>
      </c>
      <c r="BR117" s="1">
        <f t="shared" si="15"/>
        <v>1124.9247027741098</v>
      </c>
      <c r="CP117" s="2"/>
      <c r="CQ117" s="1">
        <v>10</v>
      </c>
      <c r="CR117" s="1">
        <v>4911.5344827586196</v>
      </c>
      <c r="CS117" s="1">
        <f t="shared" si="37"/>
        <v>3251.5344827586196</v>
      </c>
      <c r="CT117" s="1">
        <v>10</v>
      </c>
      <c r="CU117" s="1">
        <v>5146.2290076335903</v>
      </c>
      <c r="CV117" s="1">
        <f t="shared" si="38"/>
        <v>3502.2290076335903</v>
      </c>
      <c r="CW117" s="1">
        <v>10</v>
      </c>
      <c r="CX117" s="1">
        <v>6048.3694004135104</v>
      </c>
      <c r="CY117" s="1">
        <f t="shared" si="39"/>
        <v>4352.3694004135104</v>
      </c>
      <c r="CZ117" s="1">
        <v>10</v>
      </c>
      <c r="DA117" s="1">
        <v>4059.9950946040599</v>
      </c>
      <c r="DB117" s="1">
        <f t="shared" si="40"/>
        <v>2384.9950946040599</v>
      </c>
      <c r="DC117" s="1">
        <v>10</v>
      </c>
      <c r="DD117" s="1">
        <v>5471.3703703703704</v>
      </c>
      <c r="DE117" s="1">
        <f t="shared" si="41"/>
        <v>3860.3703703703704</v>
      </c>
      <c r="EI117" s="2"/>
      <c r="EM117" s="1">
        <v>11</v>
      </c>
      <c r="EN117" s="1">
        <v>15149</v>
      </c>
      <c r="EO117" s="1">
        <f t="shared" si="18"/>
        <v>13314</v>
      </c>
      <c r="EP117" s="1">
        <v>11</v>
      </c>
      <c r="EQ117" s="1">
        <v>15189</v>
      </c>
      <c r="ER117" s="1">
        <f t="shared" si="19"/>
        <v>13544</v>
      </c>
      <c r="ES117" s="1">
        <v>11</v>
      </c>
      <c r="ET117" s="1">
        <v>11205</v>
      </c>
      <c r="EU117" s="1">
        <f t="shared" si="20"/>
        <v>9610</v>
      </c>
      <c r="EV117" s="1">
        <v>11</v>
      </c>
      <c r="EW117" s="1">
        <v>16383</v>
      </c>
      <c r="EX117" s="1">
        <f t="shared" si="21"/>
        <v>14660</v>
      </c>
      <c r="EY117" s="1">
        <v>11</v>
      </c>
      <c r="EZ117" s="1">
        <v>16009</v>
      </c>
      <c r="FA117" s="1">
        <f t="shared" si="22"/>
        <v>14365</v>
      </c>
      <c r="FB117" s="1">
        <v>11</v>
      </c>
      <c r="FC117" s="1">
        <v>11619</v>
      </c>
      <c r="FD117" s="1">
        <f t="shared" si="23"/>
        <v>9328</v>
      </c>
    </row>
    <row r="118" spans="1:160" x14ac:dyDescent="0.25">
      <c r="A118" s="2"/>
      <c r="AF118" s="1">
        <v>12</v>
      </c>
      <c r="AG118" s="1">
        <v>1076.9459807073999</v>
      </c>
      <c r="AH118" s="1">
        <f t="shared" si="34"/>
        <v>10.845980707400031</v>
      </c>
      <c r="AI118" s="1">
        <v>12</v>
      </c>
      <c r="AJ118" s="1">
        <v>969.83273809523803</v>
      </c>
      <c r="AK118" s="1">
        <f t="shared" si="35"/>
        <v>-56.867261904762017</v>
      </c>
      <c r="AM118" s="1" t="s">
        <v>45</v>
      </c>
      <c r="AN118" s="1">
        <f>AVERAGE(AN107:AN117)</f>
        <v>57.09329379839</v>
      </c>
      <c r="AW118" s="2"/>
      <c r="AX118" s="1">
        <v>12</v>
      </c>
      <c r="AY118" s="1">
        <v>2204.1772428884001</v>
      </c>
      <c r="AZ118" s="1">
        <f t="shared" si="10"/>
        <v>1058.1772428884001</v>
      </c>
      <c r="BJ118" s="1">
        <v>12</v>
      </c>
      <c r="BK118" s="1">
        <v>1732.5181102362201</v>
      </c>
      <c r="BL118" s="1">
        <f t="shared" si="13"/>
        <v>497.51811023622008</v>
      </c>
      <c r="BM118" s="1">
        <v>12</v>
      </c>
      <c r="BN118" s="1">
        <v>1906.9441770933599</v>
      </c>
      <c r="BO118" s="1">
        <f t="shared" si="14"/>
        <v>680.94417709335994</v>
      </c>
      <c r="BP118" s="1">
        <v>12</v>
      </c>
      <c r="BQ118" s="1">
        <v>2171.4505347593599</v>
      </c>
      <c r="BR118" s="1">
        <f t="shared" si="15"/>
        <v>1025.4505347593599</v>
      </c>
      <c r="CP118" s="2"/>
      <c r="CQ118" s="1">
        <v>11</v>
      </c>
      <c r="CR118" s="1">
        <v>6363.6167557932304</v>
      </c>
      <c r="CS118" s="1">
        <f t="shared" si="37"/>
        <v>4703.6167557932304</v>
      </c>
      <c r="CT118" s="1">
        <v>11</v>
      </c>
      <c r="CU118" s="1">
        <v>6046.7568093385198</v>
      </c>
      <c r="CV118" s="1">
        <f t="shared" si="38"/>
        <v>4402.7568093385198</v>
      </c>
      <c r="CW118" s="1">
        <v>11</v>
      </c>
      <c r="CX118" s="1">
        <v>5650.01519337017</v>
      </c>
      <c r="CY118" s="1">
        <f t="shared" si="39"/>
        <v>3954.01519337017</v>
      </c>
      <c r="CZ118" s="1">
        <v>11</v>
      </c>
      <c r="DA118" s="1">
        <v>5335.3620823620804</v>
      </c>
      <c r="DB118" s="1">
        <f t="shared" si="40"/>
        <v>3660.3620823620804</v>
      </c>
      <c r="DC118" s="1">
        <v>11</v>
      </c>
      <c r="DD118" s="1">
        <v>4895.6674876847301</v>
      </c>
      <c r="DE118" s="1">
        <f t="shared" si="41"/>
        <v>3284.6674876847301</v>
      </c>
      <c r="EI118" s="2"/>
      <c r="EM118" s="1">
        <v>12</v>
      </c>
      <c r="EN118" s="1">
        <v>11735</v>
      </c>
      <c r="EO118" s="1">
        <f t="shared" si="18"/>
        <v>9900</v>
      </c>
      <c r="EP118" s="1">
        <v>12</v>
      </c>
      <c r="EQ118" s="1">
        <v>16383</v>
      </c>
      <c r="ER118" s="1">
        <f t="shared" si="19"/>
        <v>14738</v>
      </c>
      <c r="ES118" s="1">
        <v>12</v>
      </c>
      <c r="ET118" s="1">
        <v>16383</v>
      </c>
      <c r="EU118" s="1">
        <f t="shared" si="20"/>
        <v>14788</v>
      </c>
      <c r="EV118" s="1">
        <v>12</v>
      </c>
      <c r="EW118" s="1">
        <v>15678</v>
      </c>
      <c r="EX118" s="1">
        <f t="shared" si="21"/>
        <v>13955</v>
      </c>
      <c r="FA118" s="1">
        <f>AVERAGE(FA107:FA117)</f>
        <v>12435.727272727272</v>
      </c>
      <c r="FB118" s="1">
        <v>12</v>
      </c>
      <c r="FC118" s="1">
        <v>13654</v>
      </c>
      <c r="FD118" s="1">
        <f t="shared" si="23"/>
        <v>11363</v>
      </c>
    </row>
    <row r="119" spans="1:160" x14ac:dyDescent="0.25">
      <c r="A119" s="2"/>
      <c r="AG119" s="1" t="s">
        <v>45</v>
      </c>
      <c r="AH119" s="1">
        <f>AVERAGE(AH107:AH118)</f>
        <v>65.430336396921746</v>
      </c>
      <c r="AJ119" s="1" t="s">
        <v>45</v>
      </c>
      <c r="AK119" s="1">
        <f>AVERAGE(AK107:AK118)</f>
        <v>80.600272101578966</v>
      </c>
      <c r="AW119" s="2"/>
      <c r="AX119" s="1">
        <v>13</v>
      </c>
      <c r="AY119" s="1">
        <v>2172.0350109409201</v>
      </c>
      <c r="AZ119" s="1">
        <f t="shared" si="10"/>
        <v>1026.0350109409201</v>
      </c>
      <c r="BJ119" s="1">
        <v>13</v>
      </c>
      <c r="BK119" s="1">
        <v>1562.1900958466499</v>
      </c>
      <c r="BL119" s="1">
        <f t="shared" si="13"/>
        <v>327.19009584664991</v>
      </c>
      <c r="BM119" s="1">
        <v>13</v>
      </c>
      <c r="BN119" s="1">
        <v>1872.19561068702</v>
      </c>
      <c r="BO119" s="1">
        <f t="shared" si="14"/>
        <v>646.19561068702001</v>
      </c>
      <c r="BP119" s="1">
        <v>13</v>
      </c>
      <c r="BQ119" s="1">
        <v>2236.13660477454</v>
      </c>
      <c r="BR119" s="1">
        <f t="shared" si="15"/>
        <v>1090.13660477454</v>
      </c>
      <c r="CP119" s="2"/>
      <c r="CQ119" s="1">
        <v>12</v>
      </c>
      <c r="CR119" s="1">
        <v>6479.1872791519399</v>
      </c>
      <c r="CS119" s="1">
        <f t="shared" si="37"/>
        <v>4819.1872791519399</v>
      </c>
      <c r="CT119" s="1">
        <v>12</v>
      </c>
      <c r="CU119" s="1">
        <v>4684.5439924314096</v>
      </c>
      <c r="CV119" s="1">
        <f t="shared" si="38"/>
        <v>3040.5439924314096</v>
      </c>
      <c r="CW119" s="1">
        <v>12</v>
      </c>
      <c r="CX119" s="1">
        <v>4893.8920812894203</v>
      </c>
      <c r="CY119" s="1">
        <f t="shared" si="39"/>
        <v>3197.8920812894203</v>
      </c>
      <c r="CZ119" s="1">
        <v>12</v>
      </c>
      <c r="DA119" s="1">
        <v>5225.1039370078697</v>
      </c>
      <c r="DB119" s="1">
        <f t="shared" si="40"/>
        <v>3550.1039370078697</v>
      </c>
      <c r="DC119" s="1">
        <v>12</v>
      </c>
      <c r="DD119" s="1">
        <v>4891.6862097440098</v>
      </c>
      <c r="DE119" s="1">
        <f t="shared" si="41"/>
        <v>3280.6862097440098</v>
      </c>
      <c r="EI119" s="2"/>
      <c r="EM119" s="1">
        <v>13</v>
      </c>
      <c r="EN119" s="1">
        <v>15234</v>
      </c>
      <c r="EO119" s="1">
        <f t="shared" si="18"/>
        <v>13399</v>
      </c>
      <c r="ER119" s="1">
        <f>AVERAGE(ER107:ER118)</f>
        <v>11283.25</v>
      </c>
      <c r="ES119" s="1">
        <v>13</v>
      </c>
      <c r="ET119" s="1">
        <v>16383</v>
      </c>
      <c r="EU119" s="1">
        <f t="shared" si="20"/>
        <v>14788</v>
      </c>
      <c r="EV119" s="1">
        <v>13</v>
      </c>
      <c r="EW119" s="1">
        <v>16383</v>
      </c>
      <c r="EX119" s="1">
        <f t="shared" si="21"/>
        <v>14660</v>
      </c>
      <c r="FB119" s="1">
        <v>13</v>
      </c>
      <c r="FC119" s="1">
        <v>16383</v>
      </c>
      <c r="FD119" s="1">
        <f t="shared" si="23"/>
        <v>14092</v>
      </c>
    </row>
    <row r="120" spans="1:160" x14ac:dyDescent="0.25">
      <c r="A120" s="2"/>
      <c r="AW120" s="2"/>
      <c r="AX120" s="1">
        <v>14</v>
      </c>
      <c r="AY120" s="1">
        <v>2369.36711711712</v>
      </c>
      <c r="AZ120" s="1">
        <f t="shared" si="10"/>
        <v>1223.36711711712</v>
      </c>
      <c r="BJ120" s="1">
        <v>14</v>
      </c>
      <c r="BK120" s="1">
        <v>1532.8070739549801</v>
      </c>
      <c r="BL120" s="1">
        <f t="shared" si="13"/>
        <v>297.80707395498007</v>
      </c>
      <c r="BM120" s="1">
        <v>14</v>
      </c>
      <c r="BN120" s="1">
        <v>1906.8897338403001</v>
      </c>
      <c r="BO120" s="1">
        <f t="shared" si="14"/>
        <v>680.8897338403001</v>
      </c>
      <c r="BP120" s="1">
        <v>14</v>
      </c>
      <c r="BQ120" s="1">
        <v>2233.9654255319201</v>
      </c>
      <c r="BR120" s="1">
        <f t="shared" si="15"/>
        <v>1087.9654255319201</v>
      </c>
      <c r="CP120" s="2"/>
      <c r="CQ120" s="1">
        <v>13</v>
      </c>
      <c r="CR120" s="1">
        <v>4648.3483754512599</v>
      </c>
      <c r="CS120" s="1">
        <f t="shared" si="37"/>
        <v>2988.3483754512599</v>
      </c>
      <c r="CT120" s="1">
        <v>13</v>
      </c>
      <c r="CU120" s="1">
        <v>4861.3073217726396</v>
      </c>
      <c r="CV120" s="1">
        <f t="shared" si="38"/>
        <v>3217.3073217726396</v>
      </c>
      <c r="CW120" s="1">
        <v>13</v>
      </c>
      <c r="CX120" s="1">
        <v>4968.1811242192898</v>
      </c>
      <c r="CY120" s="1">
        <f t="shared" si="39"/>
        <v>3272.1811242192898</v>
      </c>
      <c r="CZ120" s="1">
        <v>13</v>
      </c>
      <c r="DA120" s="1">
        <v>5458.1793863099902</v>
      </c>
      <c r="DB120" s="1">
        <f t="shared" si="40"/>
        <v>3783.1793863099902</v>
      </c>
      <c r="DC120" s="1">
        <v>13</v>
      </c>
      <c r="DD120" s="1">
        <v>4403.8452860596299</v>
      </c>
      <c r="DE120" s="1">
        <f t="shared" si="41"/>
        <v>2792.8452860596299</v>
      </c>
      <c r="EI120" s="2"/>
      <c r="EM120" s="1">
        <v>14</v>
      </c>
      <c r="EN120" s="1">
        <v>16383</v>
      </c>
      <c r="EO120" s="1">
        <f t="shared" si="18"/>
        <v>14548</v>
      </c>
      <c r="ES120" s="1">
        <v>14</v>
      </c>
      <c r="ET120" s="1">
        <v>16383</v>
      </c>
      <c r="EU120" s="1">
        <f t="shared" si="20"/>
        <v>14788</v>
      </c>
      <c r="EV120" s="1">
        <v>14</v>
      </c>
      <c r="EW120" s="1">
        <v>16383</v>
      </c>
      <c r="EX120" s="1">
        <f t="shared" si="21"/>
        <v>14660</v>
      </c>
      <c r="FB120" s="1">
        <v>14</v>
      </c>
      <c r="FC120" s="1">
        <v>16383</v>
      </c>
      <c r="FD120" s="1">
        <f t="shared" si="23"/>
        <v>14092</v>
      </c>
    </row>
    <row r="121" spans="1:160" x14ac:dyDescent="0.25">
      <c r="A121" s="2"/>
      <c r="B121" s="1" t="s">
        <v>4</v>
      </c>
      <c r="AW121" s="2"/>
      <c r="AX121" s="1">
        <v>15</v>
      </c>
      <c r="AY121" s="1">
        <v>2416.35761589404</v>
      </c>
      <c r="AZ121" s="1">
        <f t="shared" si="10"/>
        <v>1270.35761589404</v>
      </c>
      <c r="BJ121" s="1">
        <v>15</v>
      </c>
      <c r="BK121" s="1">
        <v>1662.95541401274</v>
      </c>
      <c r="BL121" s="1">
        <f t="shared" si="13"/>
        <v>427.95541401273999</v>
      </c>
      <c r="BM121" s="1">
        <v>15</v>
      </c>
      <c r="BN121" s="1">
        <v>2107.38446969697</v>
      </c>
      <c r="BO121" s="1">
        <f t="shared" si="14"/>
        <v>881.38446969696997</v>
      </c>
      <c r="BP121" s="1">
        <v>15</v>
      </c>
      <c r="BQ121" s="1">
        <v>2573.46727748691</v>
      </c>
      <c r="BR121" s="1">
        <f t="shared" si="15"/>
        <v>1427.46727748691</v>
      </c>
      <c r="CP121" s="2"/>
      <c r="CQ121" s="1">
        <v>14</v>
      </c>
      <c r="CR121" s="1">
        <v>4920.7785714285701</v>
      </c>
      <c r="CS121" s="1">
        <f t="shared" si="37"/>
        <v>3260.7785714285701</v>
      </c>
      <c r="CT121" s="1">
        <v>14</v>
      </c>
      <c r="CU121" s="1">
        <v>5016.7456310679599</v>
      </c>
      <c r="CV121" s="1">
        <f t="shared" si="38"/>
        <v>3372.7456310679599</v>
      </c>
      <c r="CW121" s="1">
        <v>14</v>
      </c>
      <c r="CX121" s="1">
        <v>4814.5850104094397</v>
      </c>
      <c r="CY121" s="1">
        <f t="shared" si="39"/>
        <v>3118.5850104094397</v>
      </c>
      <c r="CZ121" s="1">
        <v>14</v>
      </c>
      <c r="DA121" s="1">
        <v>5489.3393558523203</v>
      </c>
      <c r="DB121" s="1">
        <f t="shared" si="40"/>
        <v>3814.3393558523203</v>
      </c>
      <c r="DC121" s="1">
        <v>14</v>
      </c>
      <c r="DD121" s="1">
        <v>4798.1026677445398</v>
      </c>
      <c r="DE121" s="1">
        <f t="shared" si="41"/>
        <v>3187.1026677445398</v>
      </c>
      <c r="EI121" s="2"/>
      <c r="EM121" s="1">
        <v>15</v>
      </c>
      <c r="EN121" s="1">
        <v>14752</v>
      </c>
      <c r="EO121" s="1">
        <f t="shared" si="18"/>
        <v>12917</v>
      </c>
      <c r="EU121" s="1">
        <f>AVERAGE(EU107:EU120)</f>
        <v>12975.214285714286</v>
      </c>
      <c r="EV121" s="1">
        <v>15</v>
      </c>
      <c r="EW121" s="1">
        <v>16383</v>
      </c>
      <c r="EX121" s="1">
        <f t="shared" si="21"/>
        <v>14660</v>
      </c>
      <c r="FB121" s="1">
        <v>15</v>
      </c>
      <c r="FC121" s="1">
        <v>11403</v>
      </c>
      <c r="FD121" s="1">
        <f t="shared" si="23"/>
        <v>9112</v>
      </c>
    </row>
    <row r="122" spans="1:160" x14ac:dyDescent="0.25">
      <c r="A122" s="2"/>
      <c r="B122" s="1" t="s">
        <v>48</v>
      </c>
      <c r="D122" s="1" t="s">
        <v>49</v>
      </c>
      <c r="E122" s="1">
        <f>AVERAGE(D133, G140, J139, M146, P137, S145, V138, Y142, AB136, AE134, AH142, AK142)</f>
        <v>67.929033232031657</v>
      </c>
      <c r="AW122" s="2"/>
      <c r="AX122" s="1">
        <v>16</v>
      </c>
      <c r="AY122" s="1">
        <v>2013.4369565217401</v>
      </c>
      <c r="AZ122" s="1">
        <f t="shared" si="10"/>
        <v>867.43695652174006</v>
      </c>
      <c r="BK122" s="1" t="s">
        <v>45</v>
      </c>
      <c r="BL122" s="1">
        <f>AVERAGE(BL107:BL121)</f>
        <v>555.28008727314943</v>
      </c>
      <c r="BM122" s="1">
        <v>16</v>
      </c>
      <c r="BN122" s="1">
        <v>1989.1599229287101</v>
      </c>
      <c r="BO122" s="1">
        <f t="shared" si="14"/>
        <v>763.1599229287101</v>
      </c>
      <c r="BP122" s="1">
        <v>16</v>
      </c>
      <c r="BQ122" s="1">
        <v>1960.21484375</v>
      </c>
      <c r="BR122" s="1">
        <f t="shared" si="15"/>
        <v>814.21484375</v>
      </c>
      <c r="CP122" s="2"/>
      <c r="CQ122" s="1">
        <v>15</v>
      </c>
      <c r="CR122" s="1">
        <v>5681.1205035971198</v>
      </c>
      <c r="CS122" s="1">
        <f t="shared" si="37"/>
        <v>4021.1205035971198</v>
      </c>
      <c r="CT122" s="1">
        <v>15</v>
      </c>
      <c r="CU122" s="1">
        <v>4673.74</v>
      </c>
      <c r="CV122" s="1">
        <f t="shared" si="38"/>
        <v>3029.74</v>
      </c>
      <c r="CW122" s="1">
        <v>15</v>
      </c>
      <c r="CX122" s="1">
        <v>5158.0721220527003</v>
      </c>
      <c r="CY122" s="1">
        <f t="shared" si="39"/>
        <v>3462.0721220527003</v>
      </c>
      <c r="CZ122" s="1">
        <v>15</v>
      </c>
      <c r="DA122" s="1">
        <v>4891.5756630265196</v>
      </c>
      <c r="DB122" s="1">
        <f t="shared" si="40"/>
        <v>3216.5756630265196</v>
      </c>
      <c r="DC122" s="1">
        <v>15</v>
      </c>
      <c r="DD122" s="1">
        <v>5149.3295175797202</v>
      </c>
      <c r="DE122" s="1">
        <f t="shared" si="41"/>
        <v>3538.3295175797202</v>
      </c>
      <c r="EI122" s="2"/>
      <c r="EM122" s="1">
        <v>16</v>
      </c>
      <c r="EN122" s="1">
        <v>16383</v>
      </c>
      <c r="EO122" s="1">
        <f t="shared" si="18"/>
        <v>14548</v>
      </c>
      <c r="EV122" s="1">
        <v>16</v>
      </c>
      <c r="EW122" s="1">
        <v>9116</v>
      </c>
      <c r="EX122" s="1">
        <f t="shared" si="21"/>
        <v>7393</v>
      </c>
      <c r="FB122" s="1">
        <v>16</v>
      </c>
      <c r="FC122" s="1">
        <v>9351</v>
      </c>
      <c r="FD122" s="1">
        <f t="shared" si="23"/>
        <v>7060</v>
      </c>
    </row>
    <row r="123" spans="1:160" x14ac:dyDescent="0.25">
      <c r="A123" s="2"/>
      <c r="B123" s="3" t="s">
        <v>55</v>
      </c>
      <c r="AW123" s="2"/>
      <c r="AX123" s="1">
        <v>17</v>
      </c>
      <c r="AY123" s="1">
        <v>2586.27727272727</v>
      </c>
      <c r="AZ123" s="1">
        <f t="shared" si="10"/>
        <v>1440.27727272727</v>
      </c>
      <c r="BM123" s="1">
        <v>17</v>
      </c>
      <c r="BN123" s="1">
        <v>1667.67265846736</v>
      </c>
      <c r="BO123" s="1">
        <f t="shared" si="14"/>
        <v>441.67265846735995</v>
      </c>
      <c r="BP123" s="1">
        <v>17</v>
      </c>
      <c r="BQ123" s="1">
        <v>2330.0849933598902</v>
      </c>
      <c r="BR123" s="1">
        <f t="shared" si="15"/>
        <v>1184.0849933598902</v>
      </c>
      <c r="CP123" s="2"/>
      <c r="CQ123" s="1">
        <v>16</v>
      </c>
      <c r="CR123" s="1">
        <v>4649.4829443446997</v>
      </c>
      <c r="CS123" s="1">
        <f t="shared" si="37"/>
        <v>2989.4829443446997</v>
      </c>
      <c r="CT123" s="1">
        <v>16</v>
      </c>
      <c r="CU123" s="1">
        <v>5894.0428849902501</v>
      </c>
      <c r="CV123" s="1">
        <f t="shared" si="38"/>
        <v>4250.0428849902501</v>
      </c>
      <c r="CW123" s="1">
        <v>16</v>
      </c>
      <c r="CX123" s="1">
        <v>4653.57368060315</v>
      </c>
      <c r="CY123" s="1">
        <f t="shared" si="39"/>
        <v>2957.57368060315</v>
      </c>
      <c r="CZ123" s="1">
        <v>16</v>
      </c>
      <c r="DA123" s="1">
        <v>4703.3349358974401</v>
      </c>
      <c r="DB123" s="1">
        <f t="shared" si="40"/>
        <v>3028.3349358974401</v>
      </c>
      <c r="DC123" s="1">
        <v>16</v>
      </c>
      <c r="DD123" s="1">
        <v>5770.24897959184</v>
      </c>
      <c r="DE123" s="1">
        <f t="shared" si="41"/>
        <v>4159.24897959184</v>
      </c>
      <c r="EI123" s="2"/>
      <c r="EO123" s="1">
        <f>AVERAGE(EO107:EO122)</f>
        <v>12489.4375</v>
      </c>
      <c r="EV123" s="1">
        <v>17</v>
      </c>
      <c r="EW123" s="1">
        <v>14684</v>
      </c>
      <c r="EX123" s="1">
        <f t="shared" si="21"/>
        <v>12961</v>
      </c>
      <c r="FB123" s="1">
        <v>17</v>
      </c>
      <c r="FC123" s="1">
        <v>13716</v>
      </c>
      <c r="FD123" s="1">
        <f t="shared" si="23"/>
        <v>11425</v>
      </c>
    </row>
    <row r="124" spans="1:160" x14ac:dyDescent="0.25">
      <c r="A124" s="2"/>
      <c r="B124" s="1">
        <v>1</v>
      </c>
      <c r="E124" s="1">
        <v>2</v>
      </c>
      <c r="H124" s="1">
        <v>3</v>
      </c>
      <c r="K124" s="1">
        <v>4</v>
      </c>
      <c r="N124" s="1">
        <v>5</v>
      </c>
      <c r="Q124" s="1">
        <v>6</v>
      </c>
      <c r="T124" s="1">
        <v>7</v>
      </c>
      <c r="W124" s="1">
        <v>8</v>
      </c>
      <c r="Z124" s="1">
        <v>9</v>
      </c>
      <c r="AC124" s="1">
        <v>10</v>
      </c>
      <c r="AF124" s="1">
        <v>11</v>
      </c>
      <c r="AI124" s="1">
        <v>12</v>
      </c>
      <c r="AW124" s="2"/>
      <c r="AX124" s="1">
        <v>18</v>
      </c>
      <c r="AY124" s="1">
        <v>2192.3267108167802</v>
      </c>
      <c r="AZ124" s="1">
        <f t="shared" si="10"/>
        <v>1046.3267108167802</v>
      </c>
      <c r="BM124" s="1">
        <v>18</v>
      </c>
      <c r="BN124" s="1">
        <v>1903.01525262154</v>
      </c>
      <c r="BO124" s="1">
        <f t="shared" si="14"/>
        <v>677.01525262153996</v>
      </c>
      <c r="BQ124" s="1" t="s">
        <v>45</v>
      </c>
      <c r="BR124" s="1">
        <f>AVERAGE(BR107:BR123)</f>
        <v>1055.3390327512684</v>
      </c>
      <c r="CP124" s="2"/>
      <c r="CQ124" s="1">
        <v>17</v>
      </c>
      <c r="CR124" s="1">
        <v>4153.7384341636998</v>
      </c>
      <c r="CS124" s="1">
        <f t="shared" si="37"/>
        <v>2493.7384341636998</v>
      </c>
      <c r="CT124" s="1">
        <v>17</v>
      </c>
      <c r="CU124" s="1">
        <v>7524.1254863813201</v>
      </c>
      <c r="CV124" s="1">
        <f t="shared" si="38"/>
        <v>5880.1254863813201</v>
      </c>
      <c r="CX124" s="1" t="s">
        <v>45</v>
      </c>
      <c r="CY124" s="1">
        <f>AVERAGE(CY108:CY123)</f>
        <v>3332.9923706055019</v>
      </c>
      <c r="CZ124" s="1">
        <v>17</v>
      </c>
      <c r="DA124" s="1">
        <v>4222.9469578783201</v>
      </c>
      <c r="DB124" s="1">
        <f t="shared" si="40"/>
        <v>2547.9469578783201</v>
      </c>
      <c r="DD124" s="1" t="s">
        <v>45</v>
      </c>
      <c r="DE124" s="1">
        <f>AVERAGE(DE108:DE123)</f>
        <v>3386.583926844095</v>
      </c>
      <c r="EI124" s="2"/>
      <c r="EX124" s="1">
        <f>AVERAGE(EX107:EX123)</f>
        <v>13055.470588235294</v>
      </c>
      <c r="FB124" s="1">
        <v>18</v>
      </c>
      <c r="FC124" s="1">
        <v>15093</v>
      </c>
      <c r="FD124" s="1">
        <f t="shared" si="23"/>
        <v>12802</v>
      </c>
    </row>
    <row r="125" spans="1:160" x14ac:dyDescent="0.25">
      <c r="A125" s="2"/>
      <c r="B125" s="1" t="s">
        <v>43</v>
      </c>
      <c r="D125" s="1" t="s">
        <v>44</v>
      </c>
      <c r="E125" s="1" t="s">
        <v>43</v>
      </c>
      <c r="G125" s="1" t="s">
        <v>44</v>
      </c>
      <c r="H125" s="1" t="s">
        <v>43</v>
      </c>
      <c r="J125" s="1" t="s">
        <v>44</v>
      </c>
      <c r="K125" s="1" t="s">
        <v>43</v>
      </c>
      <c r="M125" s="1" t="s">
        <v>44</v>
      </c>
      <c r="N125" s="1" t="s">
        <v>43</v>
      </c>
      <c r="P125" s="1" t="s">
        <v>44</v>
      </c>
      <c r="Q125" s="1" t="s">
        <v>43</v>
      </c>
      <c r="S125" s="1" t="s">
        <v>44</v>
      </c>
      <c r="T125" s="1" t="s">
        <v>43</v>
      </c>
      <c r="V125" s="1" t="s">
        <v>44</v>
      </c>
      <c r="W125" s="1" t="s">
        <v>43</v>
      </c>
      <c r="Y125" s="1" t="s">
        <v>44</v>
      </c>
      <c r="Z125" s="1" t="s">
        <v>43</v>
      </c>
      <c r="AB125" s="1" t="s">
        <v>44</v>
      </c>
      <c r="AC125" s="1" t="s">
        <v>43</v>
      </c>
      <c r="AE125" s="1" t="s">
        <v>44</v>
      </c>
      <c r="AF125" s="1" t="s">
        <v>43</v>
      </c>
      <c r="AH125" s="1" t="s">
        <v>44</v>
      </c>
      <c r="AI125" s="1" t="s">
        <v>43</v>
      </c>
      <c r="AK125" s="1" t="s">
        <v>44</v>
      </c>
      <c r="AW125" s="2"/>
      <c r="AY125" s="1" t="s">
        <v>45</v>
      </c>
      <c r="AZ125" s="1">
        <f>AVERAGE(AZ107:AZ124)</f>
        <v>1041.5404692986276</v>
      </c>
      <c r="BN125" s="1" t="s">
        <v>45</v>
      </c>
      <c r="BO125" s="1">
        <f>AVERAGE(BO107:BO124)</f>
        <v>661.18875152588271</v>
      </c>
      <c r="CP125" s="2"/>
      <c r="CQ125" s="1">
        <v>18</v>
      </c>
      <c r="CR125" s="1">
        <v>4762.0917266187098</v>
      </c>
      <c r="CS125" s="1">
        <f t="shared" si="37"/>
        <v>3102.0917266187098</v>
      </c>
      <c r="CT125" s="1">
        <v>18</v>
      </c>
      <c r="CU125" s="1">
        <v>5397.0442733397504</v>
      </c>
      <c r="CV125" s="1">
        <f t="shared" si="38"/>
        <v>3753.0442733397504</v>
      </c>
      <c r="CZ125" s="1">
        <v>18</v>
      </c>
      <c r="DA125" s="1">
        <v>4694.2735632183903</v>
      </c>
      <c r="DB125" s="1">
        <f t="shared" si="40"/>
        <v>3019.2735632183903</v>
      </c>
      <c r="EI125" s="2"/>
      <c r="FB125" s="1">
        <v>19</v>
      </c>
      <c r="FC125" s="1">
        <v>16383</v>
      </c>
      <c r="FD125" s="1">
        <f t="shared" si="23"/>
        <v>14092</v>
      </c>
    </row>
    <row r="126" spans="1:160" x14ac:dyDescent="0.25">
      <c r="A126" s="2"/>
      <c r="B126" s="1">
        <v>1</v>
      </c>
      <c r="C126" s="1">
        <v>1351.24192956713</v>
      </c>
      <c r="D126" s="1">
        <f>AVERAGE(C126:C128)</f>
        <v>1461.9394708493935</v>
      </c>
      <c r="E126" s="1">
        <v>1</v>
      </c>
      <c r="F126" s="1">
        <v>1548.55220203265</v>
      </c>
      <c r="G126" s="1">
        <f>AVERAGE(F126:F128)</f>
        <v>1635.0614216183467</v>
      </c>
      <c r="H126" s="1">
        <v>1</v>
      </c>
      <c r="I126" s="1">
        <v>1476.03335822753</v>
      </c>
      <c r="J126" s="1">
        <f>AVERAGE(I126:I128)</f>
        <v>1553.3557419096267</v>
      </c>
      <c r="K126" s="1">
        <v>1</v>
      </c>
      <c r="L126" s="1">
        <v>1524.2369109947599</v>
      </c>
      <c r="M126" s="1">
        <f>AVERAGE(L126:L128)</f>
        <v>1576.8149829134834</v>
      </c>
      <c r="N126" s="1">
        <v>1</v>
      </c>
      <c r="O126" s="1">
        <v>1540.1351106274899</v>
      </c>
      <c r="P126" s="1">
        <f>AVERAGE(O126:O128)</f>
        <v>1604.8641717759899</v>
      </c>
      <c r="Q126" s="1">
        <v>1</v>
      </c>
      <c r="R126" s="1">
        <v>1427.8806396344901</v>
      </c>
      <c r="S126" s="1">
        <f>AVERAGE(R126:R128)</f>
        <v>1492.2655572074334</v>
      </c>
      <c r="T126" s="1">
        <v>1</v>
      </c>
      <c r="U126" s="1">
        <v>1361.08742931709</v>
      </c>
      <c r="V126" s="1">
        <f>AVERAGE(U126:U128)</f>
        <v>1443.2712238961633</v>
      </c>
      <c r="W126" s="1">
        <v>1</v>
      </c>
      <c r="X126" s="1">
        <v>1529.3346153846201</v>
      </c>
      <c r="Y126" s="1">
        <f>AVERAGE(X126:X128)</f>
        <v>1590.4830202670867</v>
      </c>
      <c r="Z126" s="1">
        <v>1</v>
      </c>
      <c r="AA126" s="1">
        <v>1543.72708387432</v>
      </c>
      <c r="AB126" s="1">
        <f>AVERAGE(AA126:AA128)</f>
        <v>1642.9052014022534</v>
      </c>
      <c r="AC126" s="1">
        <v>1</v>
      </c>
      <c r="AD126" s="1">
        <v>1173.28092456185</v>
      </c>
      <c r="AE126" s="1">
        <f>AVERAGE(AD126:AD128)</f>
        <v>1251.7187314801467</v>
      </c>
      <c r="AF126" s="1">
        <v>1</v>
      </c>
      <c r="AG126" s="1">
        <v>1259.0146093236999</v>
      </c>
      <c r="AH126" s="1">
        <f>AVERAGE(AG126:AG128)</f>
        <v>1318.87884463361</v>
      </c>
      <c r="AI126" s="1">
        <v>1</v>
      </c>
      <c r="AJ126" s="1">
        <v>1208.17613003785</v>
      </c>
      <c r="AK126" s="1">
        <f>AVERAGE(AJ126:AJ128)</f>
        <v>1267.3076206276298</v>
      </c>
      <c r="AW126" s="2"/>
      <c r="CP126" s="2"/>
      <c r="CQ126" s="1">
        <v>19</v>
      </c>
      <c r="CR126" s="1">
        <v>4205.3280701754402</v>
      </c>
      <c r="CS126" s="1">
        <f t="shared" si="37"/>
        <v>2545.3280701754402</v>
      </c>
      <c r="CT126" s="1">
        <v>19</v>
      </c>
      <c r="CU126" s="1">
        <v>4692.2092130518204</v>
      </c>
      <c r="CV126" s="1">
        <f t="shared" si="38"/>
        <v>3048.2092130518204</v>
      </c>
      <c r="CZ126" s="1">
        <v>19</v>
      </c>
      <c r="DA126" s="1">
        <v>3779.1368337311101</v>
      </c>
      <c r="DB126" s="1">
        <f t="shared" si="40"/>
        <v>2104.1368337311101</v>
      </c>
      <c r="EI126" s="2"/>
      <c r="FB126" s="1">
        <v>20</v>
      </c>
      <c r="FC126" s="1">
        <v>16383</v>
      </c>
      <c r="FD126" s="1">
        <f t="shared" si="23"/>
        <v>14092</v>
      </c>
    </row>
    <row r="127" spans="1:160" x14ac:dyDescent="0.25">
      <c r="A127" s="2"/>
      <c r="B127" s="1">
        <v>2</v>
      </c>
      <c r="C127" s="1">
        <v>1516.8736133842499</v>
      </c>
      <c r="E127" s="1">
        <v>2</v>
      </c>
      <c r="F127" s="1">
        <v>1683.38619631902</v>
      </c>
      <c r="H127" s="1">
        <v>2</v>
      </c>
      <c r="I127" s="1">
        <v>1615.82273410115</v>
      </c>
      <c r="K127" s="1">
        <v>2</v>
      </c>
      <c r="L127" s="1">
        <v>1594.30708661417</v>
      </c>
      <c r="N127" s="1">
        <v>2</v>
      </c>
      <c r="O127" s="1">
        <v>1644.9321448062601</v>
      </c>
      <c r="Q127" s="1">
        <v>2</v>
      </c>
      <c r="R127" s="1">
        <v>1537.3709063214001</v>
      </c>
      <c r="T127" s="1">
        <v>2</v>
      </c>
      <c r="U127" s="1">
        <v>1487.8696599825601</v>
      </c>
      <c r="W127" s="1">
        <v>2</v>
      </c>
      <c r="X127" s="1">
        <v>1616.14617618587</v>
      </c>
      <c r="Z127" s="1">
        <v>2</v>
      </c>
      <c r="AA127" s="1">
        <v>1709.9984342380001</v>
      </c>
      <c r="AC127" s="1">
        <v>2</v>
      </c>
      <c r="AD127" s="1">
        <v>1299.7623012869001</v>
      </c>
      <c r="AF127" s="1">
        <v>2</v>
      </c>
      <c r="AG127" s="1">
        <v>1357.61913357401</v>
      </c>
      <c r="AI127" s="1">
        <v>2</v>
      </c>
      <c r="AJ127" s="1">
        <v>1290.69290811775</v>
      </c>
      <c r="AW127" s="2"/>
      <c r="CP127" s="2"/>
      <c r="CQ127" s="1">
        <v>20</v>
      </c>
      <c r="CR127" s="1">
        <v>4694.81705150977</v>
      </c>
      <c r="CS127" s="1">
        <f t="shared" si="37"/>
        <v>3034.81705150977</v>
      </c>
      <c r="CT127" s="1">
        <v>20</v>
      </c>
      <c r="CU127" s="1">
        <v>5061.5689320388301</v>
      </c>
      <c r="CV127" s="1">
        <f t="shared" si="38"/>
        <v>3417.5689320388301</v>
      </c>
      <c r="CZ127" s="1">
        <v>20</v>
      </c>
      <c r="DA127" s="1">
        <v>4469.90894941634</v>
      </c>
      <c r="DB127" s="1">
        <f t="shared" si="40"/>
        <v>2794.90894941634</v>
      </c>
      <c r="EI127" s="2"/>
      <c r="FB127" s="1">
        <v>21</v>
      </c>
      <c r="FC127" s="1">
        <v>16383</v>
      </c>
      <c r="FD127" s="1">
        <f t="shared" si="23"/>
        <v>14092</v>
      </c>
    </row>
    <row r="128" spans="1:160" x14ac:dyDescent="0.25">
      <c r="A128" s="2"/>
      <c r="B128" s="1">
        <v>3</v>
      </c>
      <c r="C128" s="1">
        <v>1517.7028695967999</v>
      </c>
      <c r="E128" s="1">
        <v>3</v>
      </c>
      <c r="F128" s="1">
        <v>1673.2458665033701</v>
      </c>
      <c r="H128" s="1">
        <v>3</v>
      </c>
      <c r="I128" s="1">
        <v>1568.2111334002</v>
      </c>
      <c r="K128" s="1">
        <v>3</v>
      </c>
      <c r="L128" s="1">
        <v>1611.9009511315201</v>
      </c>
      <c r="N128" s="1">
        <v>3</v>
      </c>
      <c r="O128" s="1">
        <v>1629.52525989422</v>
      </c>
      <c r="Q128" s="1">
        <v>3</v>
      </c>
      <c r="R128" s="1">
        <v>1511.5451256664101</v>
      </c>
      <c r="T128" s="1">
        <v>3</v>
      </c>
      <c r="U128" s="1">
        <v>1480.85658238884</v>
      </c>
      <c r="W128" s="1">
        <v>3</v>
      </c>
      <c r="X128" s="1">
        <v>1625.9682692307699</v>
      </c>
      <c r="Z128" s="1">
        <v>3</v>
      </c>
      <c r="AA128" s="1">
        <v>1674.9900860944399</v>
      </c>
      <c r="AC128" s="1">
        <v>3</v>
      </c>
      <c r="AD128" s="1">
        <v>1282.1129685916901</v>
      </c>
      <c r="AF128" s="1">
        <v>3</v>
      </c>
      <c r="AG128" s="1">
        <v>1340.0027910031199</v>
      </c>
      <c r="AI128" s="1">
        <v>3</v>
      </c>
      <c r="AJ128" s="1">
        <v>1303.0538237272899</v>
      </c>
      <c r="AW128" s="2" t="s">
        <v>29</v>
      </c>
      <c r="AX128" s="1" t="s">
        <v>0</v>
      </c>
      <c r="CP128" s="2"/>
      <c r="CQ128" s="1">
        <v>21</v>
      </c>
      <c r="CR128" s="1">
        <v>4154.5608465608502</v>
      </c>
      <c r="CS128" s="1">
        <f t="shared" si="37"/>
        <v>2494.5608465608502</v>
      </c>
      <c r="CT128" s="1">
        <v>21</v>
      </c>
      <c r="CU128" s="1">
        <v>4528.6479543292098</v>
      </c>
      <c r="CV128" s="1">
        <f t="shared" si="38"/>
        <v>2884.6479543292098</v>
      </c>
      <c r="CZ128" s="1">
        <v>21</v>
      </c>
      <c r="DA128" s="1">
        <v>4254.5567010309296</v>
      </c>
      <c r="DB128" s="1">
        <f t="shared" si="40"/>
        <v>2579.5567010309296</v>
      </c>
      <c r="EI128" s="2"/>
      <c r="FB128" s="1">
        <v>22</v>
      </c>
      <c r="FC128" s="1">
        <v>15351</v>
      </c>
      <c r="FD128" s="1">
        <f t="shared" si="23"/>
        <v>13060</v>
      </c>
    </row>
    <row r="129" spans="1:166" x14ac:dyDescent="0.25">
      <c r="A129" s="2"/>
      <c r="B129" s="1" t="s">
        <v>34</v>
      </c>
      <c r="D129" s="1" t="s">
        <v>42</v>
      </c>
      <c r="E129" s="1" t="s">
        <v>34</v>
      </c>
      <c r="G129" s="1" t="s">
        <v>42</v>
      </c>
      <c r="H129" s="1" t="s">
        <v>34</v>
      </c>
      <c r="J129" s="1" t="s">
        <v>42</v>
      </c>
      <c r="K129" s="1" t="s">
        <v>34</v>
      </c>
      <c r="N129" s="1" t="s">
        <v>34</v>
      </c>
      <c r="Q129" s="1" t="s">
        <v>34</v>
      </c>
      <c r="S129" s="1" t="s">
        <v>42</v>
      </c>
      <c r="T129" s="1" t="s">
        <v>34</v>
      </c>
      <c r="V129" s="1" t="s">
        <v>42</v>
      </c>
      <c r="W129" s="1" t="s">
        <v>34</v>
      </c>
      <c r="Y129" s="1" t="s">
        <v>42</v>
      </c>
      <c r="Z129" s="1" t="s">
        <v>34</v>
      </c>
      <c r="AB129" s="1" t="s">
        <v>42</v>
      </c>
      <c r="AC129" s="1" t="s">
        <v>34</v>
      </c>
      <c r="AE129" s="1" t="s">
        <v>42</v>
      </c>
      <c r="AF129" s="1" t="s">
        <v>34</v>
      </c>
      <c r="AH129" s="1" t="s">
        <v>42</v>
      </c>
      <c r="AI129" s="1" t="s">
        <v>34</v>
      </c>
      <c r="AK129" s="1" t="s">
        <v>42</v>
      </c>
      <c r="AW129" s="2" t="s">
        <v>47</v>
      </c>
      <c r="AX129" s="1" t="s">
        <v>48</v>
      </c>
      <c r="AZ129" s="1" t="s">
        <v>49</v>
      </c>
      <c r="BA129" s="1">
        <f>AVERAGE(AZ146, BC141, BF145, BI145, BL152, BO150, BR147, BU157, BX159)</f>
        <v>566.28186250713816</v>
      </c>
      <c r="CP129" s="2"/>
      <c r="CQ129" s="1">
        <v>22</v>
      </c>
      <c r="CR129" s="1">
        <v>4566.5475352112699</v>
      </c>
      <c r="CS129" s="1">
        <f t="shared" si="37"/>
        <v>2906.5475352112699</v>
      </c>
      <c r="CT129" s="1">
        <v>22</v>
      </c>
      <c r="CU129" s="1">
        <v>5701.5442307692301</v>
      </c>
      <c r="CV129" s="1">
        <f t="shared" si="38"/>
        <v>4057.5442307692301</v>
      </c>
      <c r="DA129" s="1" t="s">
        <v>45</v>
      </c>
      <c r="DB129" s="1">
        <f>AVERAGE(DB108:DB128)</f>
        <v>2944.9491243586986</v>
      </c>
      <c r="EI129" s="2"/>
      <c r="FD129" s="1">
        <f>AVERAGE(FD107:FD128)</f>
        <v>12239.545454545454</v>
      </c>
    </row>
    <row r="130" spans="1:166" x14ac:dyDescent="0.25">
      <c r="A130" s="2"/>
      <c r="B130" s="1">
        <v>1</v>
      </c>
      <c r="C130" s="1">
        <v>1543.20275089149</v>
      </c>
      <c r="D130" s="1">
        <f>C130-1461.9</f>
        <v>81.30275089148995</v>
      </c>
      <c r="E130" s="1">
        <v>1</v>
      </c>
      <c r="F130" s="1">
        <v>1542.74727520436</v>
      </c>
      <c r="G130" s="1">
        <f>F130-1635.1</f>
        <v>-92.352724795639915</v>
      </c>
      <c r="H130" s="1">
        <v>1</v>
      </c>
      <c r="I130" s="1">
        <v>1686.8477769404701</v>
      </c>
      <c r="J130" s="1">
        <f>I130-1553.4</f>
        <v>133.44777694047002</v>
      </c>
      <c r="K130" s="1">
        <v>1</v>
      </c>
      <c r="L130" s="1">
        <v>1686.08802117803</v>
      </c>
      <c r="M130" s="1">
        <f>L130-1576.8</f>
        <v>109.28802117803002</v>
      </c>
      <c r="N130" s="1">
        <v>1</v>
      </c>
      <c r="O130" s="1">
        <v>1640.20167480809</v>
      </c>
      <c r="P130" s="1">
        <f>O130-1604.9</f>
        <v>35.301674808089956</v>
      </c>
      <c r="Q130" s="1">
        <v>1</v>
      </c>
      <c r="R130" s="1">
        <v>1558.31431431431</v>
      </c>
      <c r="S130" s="1">
        <f>R130-1492.3</f>
        <v>66.014314314310013</v>
      </c>
      <c r="T130" s="1">
        <v>1</v>
      </c>
      <c r="U130" s="1">
        <v>1535.8068181818201</v>
      </c>
      <c r="V130" s="1">
        <f>U130-1443.3</f>
        <v>92.506818181820108</v>
      </c>
      <c r="W130" s="1">
        <v>1</v>
      </c>
      <c r="X130" s="1">
        <v>1449.72586872587</v>
      </c>
      <c r="Y130" s="1">
        <f>X130-1590.5</f>
        <v>-140.77413127413001</v>
      </c>
      <c r="Z130" s="1">
        <v>1</v>
      </c>
      <c r="AA130" s="1">
        <v>1643.88709677419</v>
      </c>
      <c r="AB130" s="1">
        <f>AA130-1642.9</f>
        <v>0.98709677418992214</v>
      </c>
      <c r="AC130" s="1">
        <v>1</v>
      </c>
      <c r="AD130" s="1">
        <v>1370.60020876827</v>
      </c>
      <c r="AE130" s="1">
        <f>AD130-1251.7</f>
        <v>118.90020876826998</v>
      </c>
      <c r="AF130" s="1">
        <v>1</v>
      </c>
      <c r="AG130" s="1">
        <v>1379.8598591549301</v>
      </c>
      <c r="AH130" s="1">
        <f>AG130-1318.9</f>
        <v>60.959859154929973</v>
      </c>
      <c r="AI130" s="1">
        <v>1</v>
      </c>
      <c r="AJ130" s="1">
        <v>1295.54530059272</v>
      </c>
      <c r="AK130" s="1">
        <f>AJ130-1267.3</f>
        <v>28.245300592720014</v>
      </c>
      <c r="AW130" s="2" t="s">
        <v>31</v>
      </c>
      <c r="AX130" s="3" t="s">
        <v>55</v>
      </c>
      <c r="CP130" s="2"/>
      <c r="CQ130" s="1">
        <v>23</v>
      </c>
      <c r="CR130" s="1">
        <v>4972.7709790209801</v>
      </c>
      <c r="CS130" s="1">
        <f t="shared" si="37"/>
        <v>3312.7709790209801</v>
      </c>
      <c r="CT130" s="1">
        <v>23</v>
      </c>
      <c r="CU130" s="1">
        <v>4801.4932692307702</v>
      </c>
      <c r="CV130" s="1">
        <f t="shared" si="38"/>
        <v>3157.4932692307702</v>
      </c>
      <c r="EI130" s="2"/>
    </row>
    <row r="131" spans="1:166" x14ac:dyDescent="0.25">
      <c r="A131" s="2"/>
      <c r="B131" s="1">
        <v>2</v>
      </c>
      <c r="C131" s="1">
        <v>1541.4116424116401</v>
      </c>
      <c r="D131" s="1">
        <f t="shared" ref="D131:D132" si="42">C131-1461.9</f>
        <v>79.511642411639968</v>
      </c>
      <c r="E131" s="1">
        <v>2</v>
      </c>
      <c r="F131" s="1">
        <v>1530.4221311475401</v>
      </c>
      <c r="G131" s="1">
        <f t="shared" ref="G131:G139" si="43">F131-1635.1</f>
        <v>-104.67786885245982</v>
      </c>
      <c r="H131" s="1">
        <v>2</v>
      </c>
      <c r="I131" s="1">
        <v>1658.97520661157</v>
      </c>
      <c r="J131" s="1">
        <f t="shared" ref="J131:J138" si="44">I131-1553.4</f>
        <v>105.57520661156991</v>
      </c>
      <c r="K131" s="1">
        <v>2</v>
      </c>
      <c r="L131" s="1">
        <v>1672.0837209302299</v>
      </c>
      <c r="M131" s="1">
        <f t="shared" ref="M131:M145" si="45">L131-1576.8</f>
        <v>95.283720930229947</v>
      </c>
      <c r="N131" s="1">
        <v>2</v>
      </c>
      <c r="O131" s="1">
        <v>1696.72314049587</v>
      </c>
      <c r="P131" s="1">
        <f t="shared" ref="P131:P136" si="46">O131-1604.9</f>
        <v>91.823140495869893</v>
      </c>
      <c r="Q131" s="1">
        <v>2</v>
      </c>
      <c r="R131" s="1">
        <v>1633.3544813695901</v>
      </c>
      <c r="S131" s="1">
        <f t="shared" ref="S131:S144" si="47">R131-1492.3</f>
        <v>141.05448136959012</v>
      </c>
      <c r="T131" s="1">
        <v>2</v>
      </c>
      <c r="U131" s="1">
        <v>1511.8874172185399</v>
      </c>
      <c r="V131" s="1">
        <f t="shared" ref="V131:V137" si="48">U131-1443.3</f>
        <v>68.58741721853994</v>
      </c>
      <c r="W131" s="1">
        <v>2</v>
      </c>
      <c r="X131" s="1">
        <v>1662.9029217719101</v>
      </c>
      <c r="Y131" s="1">
        <f t="shared" ref="Y131:Y141" si="49">X131-1590.5</f>
        <v>72.402921771910087</v>
      </c>
      <c r="Z131" s="1">
        <v>2</v>
      </c>
      <c r="AA131" s="1">
        <v>1743.1863636363601</v>
      </c>
      <c r="AB131" s="1">
        <f t="shared" ref="AB131:AB135" si="50">AA131-1642.9</f>
        <v>100.28636363635997</v>
      </c>
      <c r="AC131" s="1">
        <v>2</v>
      </c>
      <c r="AD131" s="1">
        <v>1352.67317574512</v>
      </c>
      <c r="AE131" s="1">
        <f t="shared" ref="AE131:AE133" si="51">AD131-1251.7</f>
        <v>100.97317574511999</v>
      </c>
      <c r="AF131" s="1">
        <v>2</v>
      </c>
      <c r="AG131" s="1">
        <v>1396.3603667136799</v>
      </c>
      <c r="AH131" s="1">
        <f t="shared" ref="AH131:AH141" si="52">AG131-1318.9</f>
        <v>77.460366713679832</v>
      </c>
      <c r="AI131" s="1">
        <v>2</v>
      </c>
      <c r="AJ131" s="1">
        <v>1303.9865206402701</v>
      </c>
      <c r="AK131" s="1">
        <f t="shared" ref="AK131:AK141" si="53">AJ131-1267.3</f>
        <v>36.686520640270146</v>
      </c>
      <c r="AW131" s="2" t="s">
        <v>41</v>
      </c>
      <c r="AX131" s="1">
        <v>1</v>
      </c>
      <c r="BA131" s="1">
        <v>2</v>
      </c>
      <c r="BD131" s="1">
        <v>3</v>
      </c>
      <c r="BG131" s="1">
        <v>4</v>
      </c>
      <c r="BJ131" s="1">
        <v>5</v>
      </c>
      <c r="BM131" s="1">
        <v>6</v>
      </c>
      <c r="BP131" s="1">
        <v>7</v>
      </c>
      <c r="BS131" s="1">
        <v>8</v>
      </c>
      <c r="BV131" s="1">
        <v>9</v>
      </c>
      <c r="CP131" s="2"/>
      <c r="CQ131" s="1">
        <v>24</v>
      </c>
      <c r="CR131" s="1">
        <v>5833.6433566433598</v>
      </c>
      <c r="CS131" s="1">
        <f t="shared" si="37"/>
        <v>4173.6433566433598</v>
      </c>
      <c r="CT131" s="1">
        <v>24</v>
      </c>
      <c r="CU131" s="1">
        <v>4746.06504854369</v>
      </c>
      <c r="CV131" s="1">
        <f t="shared" si="38"/>
        <v>3102.06504854369</v>
      </c>
      <c r="EI131" s="2" t="s">
        <v>29</v>
      </c>
      <c r="EJ131" s="1" t="s">
        <v>2</v>
      </c>
    </row>
    <row r="132" spans="1:166" x14ac:dyDescent="0.25">
      <c r="A132" s="2"/>
      <c r="B132" s="1">
        <v>3</v>
      </c>
      <c r="C132" s="1">
        <v>1590.74639917695</v>
      </c>
      <c r="D132" s="1">
        <f t="shared" si="42"/>
        <v>128.84639917694994</v>
      </c>
      <c r="E132" s="1">
        <v>3</v>
      </c>
      <c r="F132" s="1">
        <v>1632.4364864864899</v>
      </c>
      <c r="G132" s="1">
        <f t="shared" si="43"/>
        <v>-2.6635135135099972</v>
      </c>
      <c r="H132" s="1">
        <v>3</v>
      </c>
      <c r="I132" s="1">
        <v>1670.40486725664</v>
      </c>
      <c r="J132" s="1">
        <f t="shared" si="44"/>
        <v>117.00486725663995</v>
      </c>
      <c r="K132" s="1">
        <v>3</v>
      </c>
      <c r="L132" s="1">
        <v>1752.73607427056</v>
      </c>
      <c r="M132" s="1">
        <f t="shared" si="45"/>
        <v>175.93607427056008</v>
      </c>
      <c r="N132" s="1">
        <v>3</v>
      </c>
      <c r="O132" s="1">
        <v>1709.7065368567501</v>
      </c>
      <c r="P132" s="1">
        <f t="shared" si="46"/>
        <v>104.80653685674997</v>
      </c>
      <c r="Q132" s="1">
        <v>3</v>
      </c>
      <c r="R132" s="1">
        <v>1604.2354145342899</v>
      </c>
      <c r="S132" s="1">
        <f t="shared" si="47"/>
        <v>111.93541453428998</v>
      </c>
      <c r="T132" s="1">
        <v>3</v>
      </c>
      <c r="U132" s="1">
        <v>1560.75786463298</v>
      </c>
      <c r="V132" s="1">
        <f t="shared" si="48"/>
        <v>117.45786463298009</v>
      </c>
      <c r="W132" s="1">
        <v>3</v>
      </c>
      <c r="X132" s="1">
        <v>1643.5988315482</v>
      </c>
      <c r="Y132" s="1">
        <f t="shared" si="49"/>
        <v>53.098831548199996</v>
      </c>
      <c r="Z132" s="1">
        <v>3</v>
      </c>
      <c r="AA132" s="1">
        <v>1761.9139784946201</v>
      </c>
      <c r="AB132" s="1">
        <f t="shared" si="50"/>
        <v>119.01397849462001</v>
      </c>
      <c r="AC132" s="1">
        <v>3</v>
      </c>
      <c r="AD132" s="1">
        <v>1331.7867647058799</v>
      </c>
      <c r="AE132" s="1">
        <f t="shared" si="51"/>
        <v>80.086764705879887</v>
      </c>
      <c r="AF132" s="1">
        <v>3</v>
      </c>
      <c r="AG132" s="1">
        <v>1380.1558533145301</v>
      </c>
      <c r="AH132" s="1">
        <f t="shared" si="52"/>
        <v>61.255853314529986</v>
      </c>
      <c r="AI132" s="1">
        <v>3</v>
      </c>
      <c r="AJ132" s="1">
        <v>1341.3747913188599</v>
      </c>
      <c r="AK132" s="1">
        <f t="shared" si="53"/>
        <v>74.07479131885998</v>
      </c>
      <c r="AW132" s="2"/>
      <c r="AX132" s="1" t="s">
        <v>43</v>
      </c>
      <c r="AZ132" s="1" t="s">
        <v>44</v>
      </c>
      <c r="BA132" s="1" t="s">
        <v>43</v>
      </c>
      <c r="BC132" s="1" t="s">
        <v>44</v>
      </c>
      <c r="BD132" s="1" t="s">
        <v>43</v>
      </c>
      <c r="BF132" s="1" t="s">
        <v>44</v>
      </c>
      <c r="BG132" s="1" t="s">
        <v>43</v>
      </c>
      <c r="BI132" s="1" t="s">
        <v>44</v>
      </c>
      <c r="BJ132" s="1" t="s">
        <v>43</v>
      </c>
      <c r="BL132" s="1" t="s">
        <v>44</v>
      </c>
      <c r="BM132" s="1" t="s">
        <v>43</v>
      </c>
      <c r="BO132" s="1" t="s">
        <v>44</v>
      </c>
      <c r="BP132" s="1" t="s">
        <v>43</v>
      </c>
      <c r="BR132" s="1" t="s">
        <v>44</v>
      </c>
      <c r="BS132" s="1" t="s">
        <v>43</v>
      </c>
      <c r="BU132" s="1" t="s">
        <v>44</v>
      </c>
      <c r="BV132" s="1" t="s">
        <v>43</v>
      </c>
      <c r="BX132" s="1" t="s">
        <v>44</v>
      </c>
      <c r="CP132" s="2"/>
      <c r="CQ132" s="1">
        <v>25</v>
      </c>
      <c r="CR132" s="1">
        <v>5916.6495575221197</v>
      </c>
      <c r="CS132" s="1">
        <f t="shared" si="37"/>
        <v>4256.6495575221197</v>
      </c>
      <c r="CT132" s="1">
        <v>25</v>
      </c>
      <c r="CU132" s="1">
        <v>4843.6303501945504</v>
      </c>
      <c r="CV132" s="1">
        <f t="shared" si="38"/>
        <v>3199.6303501945504</v>
      </c>
      <c r="EI132" s="2" t="s">
        <v>47</v>
      </c>
      <c r="EJ132" s="1" t="s">
        <v>48</v>
      </c>
      <c r="EL132" s="1" t="s">
        <v>49</v>
      </c>
      <c r="EM132" s="1">
        <f>AVERAGE(EL151, EO155, ER149, EU146, EX151, FA152, FD151, FG156, FJ149)</f>
        <v>11823.775224466892</v>
      </c>
    </row>
    <row r="133" spans="1:166" x14ac:dyDescent="0.25">
      <c r="A133" s="2"/>
      <c r="C133" s="1" t="s">
        <v>45</v>
      </c>
      <c r="D133" s="1">
        <f>AVERAGE(D130:D132)</f>
        <v>96.553597493359959</v>
      </c>
      <c r="E133" s="1">
        <v>4</v>
      </c>
      <c r="F133" s="1">
        <v>1695.60942760943</v>
      </c>
      <c r="G133" s="1">
        <f t="shared" si="43"/>
        <v>60.509427609430077</v>
      </c>
      <c r="H133" s="1">
        <v>4</v>
      </c>
      <c r="I133" s="1">
        <v>1704.6377245509</v>
      </c>
      <c r="J133" s="1">
        <f t="shared" si="44"/>
        <v>151.23772455089988</v>
      </c>
      <c r="K133" s="1">
        <v>4</v>
      </c>
      <c r="L133" s="1">
        <v>1566.3714470284201</v>
      </c>
      <c r="M133" s="1">
        <f t="shared" si="45"/>
        <v>-10.428552971579848</v>
      </c>
      <c r="N133" s="1">
        <v>4</v>
      </c>
      <c r="O133" s="1">
        <v>1666.9376313945299</v>
      </c>
      <c r="P133" s="1">
        <f t="shared" si="46"/>
        <v>62.037631394529853</v>
      </c>
      <c r="Q133" s="1">
        <v>4</v>
      </c>
      <c r="R133" s="1">
        <v>1606.4925224327001</v>
      </c>
      <c r="S133" s="1">
        <f t="shared" si="47"/>
        <v>114.19252243270012</v>
      </c>
      <c r="T133" s="1">
        <v>4</v>
      </c>
      <c r="U133" s="1">
        <v>1559.66540999057</v>
      </c>
      <c r="V133" s="1">
        <f t="shared" si="48"/>
        <v>116.36540999057001</v>
      </c>
      <c r="W133" s="1">
        <v>4</v>
      </c>
      <c r="X133" s="1">
        <v>1629.34622823985</v>
      </c>
      <c r="Y133" s="1">
        <f t="shared" si="49"/>
        <v>38.846228239850007</v>
      </c>
      <c r="Z133" s="1">
        <v>4</v>
      </c>
      <c r="AA133" s="1">
        <v>1813.3506097561001</v>
      </c>
      <c r="AB133" s="1">
        <f t="shared" si="50"/>
        <v>170.45060975609999</v>
      </c>
      <c r="AC133" s="1">
        <v>4</v>
      </c>
      <c r="AD133" s="1">
        <v>1347.2678002125399</v>
      </c>
      <c r="AE133" s="1">
        <f t="shared" si="51"/>
        <v>95.567800212539851</v>
      </c>
      <c r="AF133" s="1">
        <v>4</v>
      </c>
      <c r="AG133" s="1">
        <v>1434.3018335684101</v>
      </c>
      <c r="AH133" s="1">
        <f t="shared" si="52"/>
        <v>115.40183356840998</v>
      </c>
      <c r="AI133" s="1">
        <v>4</v>
      </c>
      <c r="AJ133" s="1">
        <v>1330.3702770780901</v>
      </c>
      <c r="AK133" s="1">
        <f t="shared" si="53"/>
        <v>63.070277078090157</v>
      </c>
      <c r="AW133" s="2"/>
      <c r="AX133" s="1">
        <v>1</v>
      </c>
      <c r="AY133" s="1">
        <v>1752.2531887755099</v>
      </c>
      <c r="AZ133" s="1">
        <f>AVERAGE(AY133:AY135)</f>
        <v>1832.1012261149633</v>
      </c>
      <c r="BA133" s="1">
        <v>1</v>
      </c>
      <c r="BB133" s="1">
        <v>1755.3445229682</v>
      </c>
      <c r="BC133" s="1">
        <f>AVERAGE(BB133:BB135)</f>
        <v>1887.9717587211969</v>
      </c>
      <c r="BD133" s="1">
        <v>1</v>
      </c>
      <c r="BE133" s="1">
        <v>1771.8717161378399</v>
      </c>
      <c r="BF133" s="1">
        <f>AVERAGE(BE133:BE135)</f>
        <v>1876.4036715769532</v>
      </c>
      <c r="BG133" s="1">
        <v>1</v>
      </c>
      <c r="BH133" s="1">
        <v>1743.7408074982</v>
      </c>
      <c r="BI133" s="1">
        <f>AVERAGE(BH133:BH135)</f>
        <v>1840.3677677419134</v>
      </c>
      <c r="BJ133" s="1">
        <v>1</v>
      </c>
      <c r="BK133" s="1">
        <v>1802.8782512451601</v>
      </c>
      <c r="BL133" s="1">
        <f>AVERAGE(BK133:BK135)</f>
        <v>1904.8566567310766</v>
      </c>
      <c r="BM133" s="1">
        <v>1</v>
      </c>
      <c r="BN133" s="1">
        <v>1708.6428049671299</v>
      </c>
      <c r="BO133" s="1">
        <f>AVERAGE(BN133:BN135)</f>
        <v>1803.5891056831899</v>
      </c>
      <c r="BP133" s="1">
        <v>1</v>
      </c>
      <c r="BQ133" s="1">
        <v>1710.45278546029</v>
      </c>
      <c r="BR133" s="1">
        <f>AVERAGE(BQ133:BQ135)</f>
        <v>1820.7901565116001</v>
      </c>
      <c r="BS133" s="1">
        <v>1</v>
      </c>
      <c r="BT133" s="1">
        <v>1703.0787599497301</v>
      </c>
      <c r="BU133" s="1">
        <f>AVERAGE(BT133:BT135)</f>
        <v>1766.4215394290966</v>
      </c>
      <c r="BV133" s="1">
        <v>1</v>
      </c>
      <c r="BW133" s="1">
        <v>1701.45926435201</v>
      </c>
      <c r="BX133" s="1">
        <f>AVERAGE(BW133:BW135)</f>
        <v>1766.7892659113102</v>
      </c>
      <c r="CP133" s="2"/>
      <c r="CR133" s="1" t="s">
        <v>45</v>
      </c>
      <c r="CS133" s="1">
        <f>AVERAGE(CS108:CS132)</f>
        <v>3405.063650456349</v>
      </c>
      <c r="CU133" s="1" t="s">
        <v>45</v>
      </c>
      <c r="CV133" s="1">
        <f>AVERAGE(CV108:CV132)</f>
        <v>3540.5357992410304</v>
      </c>
      <c r="EI133" s="2" t="s">
        <v>31</v>
      </c>
      <c r="EJ133" s="3" t="s">
        <v>55</v>
      </c>
    </row>
    <row r="134" spans="1:166" x14ac:dyDescent="0.25">
      <c r="A134" s="2"/>
      <c r="E134" s="1">
        <v>5</v>
      </c>
      <c r="F134" s="1">
        <v>1707.38802958978</v>
      </c>
      <c r="G134" s="1">
        <f t="shared" si="43"/>
        <v>72.288029589780081</v>
      </c>
      <c r="H134" s="1">
        <v>5</v>
      </c>
      <c r="I134" s="1">
        <v>1676.2337758112101</v>
      </c>
      <c r="J134" s="1">
        <f t="shared" si="44"/>
        <v>122.83377581120999</v>
      </c>
      <c r="K134" s="1">
        <v>5</v>
      </c>
      <c r="L134" s="1">
        <v>1468.2718954248401</v>
      </c>
      <c r="M134" s="1">
        <f t="shared" si="45"/>
        <v>-108.52810457515989</v>
      </c>
      <c r="N134" s="1">
        <v>5</v>
      </c>
      <c r="O134" s="1">
        <v>1677.7771509167801</v>
      </c>
      <c r="P134" s="1">
        <f t="shared" si="46"/>
        <v>72.87715091678001</v>
      </c>
      <c r="Q134" s="1">
        <v>5</v>
      </c>
      <c r="R134" s="1">
        <v>1623.5294117647099</v>
      </c>
      <c r="S134" s="1">
        <f t="shared" si="47"/>
        <v>131.22941176470999</v>
      </c>
      <c r="T134" s="1">
        <v>5</v>
      </c>
      <c r="U134" s="1">
        <v>1508.53448275862</v>
      </c>
      <c r="V134" s="1">
        <f t="shared" si="48"/>
        <v>65.234482758620061</v>
      </c>
      <c r="W134" s="1">
        <v>5</v>
      </c>
      <c r="X134" s="1">
        <v>1642.88099808061</v>
      </c>
      <c r="Y134" s="1">
        <f t="shared" si="49"/>
        <v>52.38099808060997</v>
      </c>
      <c r="Z134" s="1">
        <v>5</v>
      </c>
      <c r="AA134" s="1">
        <v>1811.8594224924</v>
      </c>
      <c r="AB134" s="1">
        <f t="shared" si="50"/>
        <v>168.95942249239988</v>
      </c>
      <c r="AD134" s="1" t="s">
        <v>45</v>
      </c>
      <c r="AE134" s="1">
        <f>AVERAGE(AE130:AE133)</f>
        <v>98.881987357952426</v>
      </c>
      <c r="AF134" s="1">
        <v>5</v>
      </c>
      <c r="AG134" s="1">
        <v>1388.9493314567201</v>
      </c>
      <c r="AH134" s="1">
        <f t="shared" si="52"/>
        <v>70.049331456719983</v>
      </c>
      <c r="AI134" s="1">
        <v>5</v>
      </c>
      <c r="AJ134" s="1">
        <v>1322.70826306914</v>
      </c>
      <c r="AK134" s="1">
        <f t="shared" si="53"/>
        <v>55.408263069140048</v>
      </c>
      <c r="AW134" s="2"/>
      <c r="AX134" s="1">
        <v>2</v>
      </c>
      <c r="AY134" s="1">
        <v>1833.22848</v>
      </c>
      <c r="BA134" s="1">
        <v>2</v>
      </c>
      <c r="BB134" s="1">
        <v>1976.40934844193</v>
      </c>
      <c r="BD134" s="1">
        <v>2</v>
      </c>
      <c r="BE134" s="1">
        <v>1898.4313993174101</v>
      </c>
      <c r="BG134" s="1">
        <v>2</v>
      </c>
      <c r="BH134" s="1">
        <v>1904.84965666787</v>
      </c>
      <c r="BJ134" s="1">
        <v>2</v>
      </c>
      <c r="BK134" s="1">
        <v>1943.0902797009101</v>
      </c>
      <c r="BM134" s="1">
        <v>2</v>
      </c>
      <c r="BN134" s="1">
        <v>1915.28242601388</v>
      </c>
      <c r="BP134" s="1">
        <v>2</v>
      </c>
      <c r="BQ134" s="1">
        <v>1865.58224852071</v>
      </c>
      <c r="BS134" s="1">
        <v>2</v>
      </c>
      <c r="BT134" s="1">
        <v>1816.17163239614</v>
      </c>
      <c r="BV134" s="1">
        <v>2</v>
      </c>
      <c r="BW134" s="1">
        <v>1825.2888198757801</v>
      </c>
      <c r="CP134" s="2"/>
      <c r="EI134" s="2" t="s">
        <v>41</v>
      </c>
      <c r="EJ134" s="1">
        <v>1</v>
      </c>
      <c r="EM134" s="1">
        <v>2</v>
      </c>
      <c r="EP134" s="1">
        <v>3</v>
      </c>
      <c r="ES134" s="1">
        <v>4</v>
      </c>
      <c r="EV134" s="1">
        <v>5</v>
      </c>
      <c r="EY134" s="1">
        <v>6</v>
      </c>
      <c r="FB134" s="1">
        <v>7</v>
      </c>
      <c r="FE134" s="1">
        <v>8</v>
      </c>
      <c r="FH134" s="1">
        <v>9</v>
      </c>
    </row>
    <row r="135" spans="1:166" x14ac:dyDescent="0.25">
      <c r="A135" s="2"/>
      <c r="E135" s="1">
        <v>6</v>
      </c>
      <c r="F135" s="1">
        <v>1714.4271186440701</v>
      </c>
      <c r="G135" s="1">
        <f t="shared" si="43"/>
        <v>79.327118644070197</v>
      </c>
      <c r="H135" s="1">
        <v>6</v>
      </c>
      <c r="I135" s="1">
        <v>1570.4428044280401</v>
      </c>
      <c r="J135" s="1">
        <f t="shared" si="44"/>
        <v>17.042804428039972</v>
      </c>
      <c r="K135" s="1">
        <v>6</v>
      </c>
      <c r="L135" s="1">
        <v>1676.6531147541</v>
      </c>
      <c r="M135" s="1">
        <f t="shared" si="45"/>
        <v>99.853114754100034</v>
      </c>
      <c r="N135" s="1">
        <v>6</v>
      </c>
      <c r="O135" s="1">
        <v>1701.0907187718101</v>
      </c>
      <c r="P135" s="1">
        <f t="shared" si="46"/>
        <v>96.190718771809998</v>
      </c>
      <c r="Q135" s="1">
        <v>6</v>
      </c>
      <c r="R135" s="1">
        <v>1456.6960081883301</v>
      </c>
      <c r="S135" s="1">
        <f t="shared" si="47"/>
        <v>-35.603991811669857</v>
      </c>
      <c r="T135" s="1">
        <v>6</v>
      </c>
      <c r="U135" s="1">
        <v>1514.7974806201601</v>
      </c>
      <c r="V135" s="1">
        <f t="shared" si="48"/>
        <v>71.497480620160104</v>
      </c>
      <c r="W135" s="1">
        <v>6</v>
      </c>
      <c r="X135" s="1">
        <v>1668.9535333978699</v>
      </c>
      <c r="Y135" s="1">
        <f t="shared" si="49"/>
        <v>78.453533397869933</v>
      </c>
      <c r="Z135" s="1">
        <v>6</v>
      </c>
      <c r="AA135" s="1">
        <v>1672.9808135072899</v>
      </c>
      <c r="AB135" s="1">
        <f t="shared" si="50"/>
        <v>30.080813507289804</v>
      </c>
      <c r="AF135" s="1">
        <v>6</v>
      </c>
      <c r="AG135" s="1">
        <v>1413.16995768688</v>
      </c>
      <c r="AH135" s="1">
        <f t="shared" si="52"/>
        <v>94.269957686879934</v>
      </c>
      <c r="AI135" s="1">
        <v>6</v>
      </c>
      <c r="AJ135" s="1">
        <v>1353.05004170142</v>
      </c>
      <c r="AK135" s="1">
        <f t="shared" si="53"/>
        <v>85.750041701420059</v>
      </c>
      <c r="AW135" s="2"/>
      <c r="AX135" s="1">
        <v>3</v>
      </c>
      <c r="AY135" s="1">
        <v>1910.82200956938</v>
      </c>
      <c r="BA135" s="1">
        <v>3</v>
      </c>
      <c r="BB135" s="1">
        <v>1932.1614047534599</v>
      </c>
      <c r="BD135" s="1">
        <v>3</v>
      </c>
      <c r="BE135" s="1">
        <v>1958.9078992756099</v>
      </c>
      <c r="BG135" s="1">
        <v>3</v>
      </c>
      <c r="BH135" s="1">
        <v>1872.5128390596699</v>
      </c>
      <c r="BJ135" s="1">
        <v>3</v>
      </c>
      <c r="BK135" s="1">
        <v>1968.60143924716</v>
      </c>
      <c r="BM135" s="1">
        <v>3</v>
      </c>
      <c r="BN135" s="1">
        <v>1786.8420860685601</v>
      </c>
      <c r="BP135" s="1">
        <v>3</v>
      </c>
      <c r="BQ135" s="1">
        <v>1886.3354355537999</v>
      </c>
      <c r="BS135" s="1">
        <v>3</v>
      </c>
      <c r="BT135" s="1">
        <v>1780.0142259414199</v>
      </c>
      <c r="BV135" s="1">
        <v>3</v>
      </c>
      <c r="BW135" s="1">
        <v>1773.61971350614</v>
      </c>
      <c r="CP135" s="2" t="s">
        <v>29</v>
      </c>
      <c r="CQ135" s="1" t="s">
        <v>1</v>
      </c>
      <c r="EI135" s="2"/>
      <c r="EJ135" s="1" t="s">
        <v>43</v>
      </c>
      <c r="EL135" s="1" t="s">
        <v>44</v>
      </c>
      <c r="EM135" s="1" t="s">
        <v>43</v>
      </c>
      <c r="EO135" s="1" t="s">
        <v>44</v>
      </c>
      <c r="EP135" s="1" t="s">
        <v>43</v>
      </c>
      <c r="ER135" s="1" t="s">
        <v>44</v>
      </c>
      <c r="ES135" s="1" t="s">
        <v>43</v>
      </c>
      <c r="EU135" s="1" t="s">
        <v>44</v>
      </c>
      <c r="EV135" s="1" t="s">
        <v>43</v>
      </c>
      <c r="EX135" s="1" t="s">
        <v>44</v>
      </c>
      <c r="EY135" s="1" t="s">
        <v>43</v>
      </c>
      <c r="FA135" s="1" t="s">
        <v>44</v>
      </c>
      <c r="FB135" s="1" t="s">
        <v>43</v>
      </c>
      <c r="FD135" s="1" t="s">
        <v>44</v>
      </c>
      <c r="FE135" s="1" t="s">
        <v>43</v>
      </c>
      <c r="FG135" s="1" t="s">
        <v>44</v>
      </c>
      <c r="FH135" s="1" t="s">
        <v>43</v>
      </c>
      <c r="FJ135" s="1" t="s">
        <v>44</v>
      </c>
    </row>
    <row r="136" spans="1:166" x14ac:dyDescent="0.25">
      <c r="A136" s="2"/>
      <c r="E136" s="1">
        <v>7</v>
      </c>
      <c r="F136" s="1">
        <v>1690.0392687880801</v>
      </c>
      <c r="G136" s="1">
        <f t="shared" si="43"/>
        <v>54.939268788080199</v>
      </c>
      <c r="H136" s="1">
        <v>7</v>
      </c>
      <c r="I136" s="1">
        <v>1604.6590405904101</v>
      </c>
      <c r="J136" s="1">
        <f t="shared" si="44"/>
        <v>51.259040590409995</v>
      </c>
      <c r="K136" s="1">
        <v>7</v>
      </c>
      <c r="L136" s="1">
        <v>1686.25613802256</v>
      </c>
      <c r="M136" s="1">
        <f t="shared" si="45"/>
        <v>109.45613802256003</v>
      </c>
      <c r="N136" s="1">
        <v>7</v>
      </c>
      <c r="O136" s="1">
        <v>1707.4198312236299</v>
      </c>
      <c r="P136" s="1">
        <f t="shared" si="46"/>
        <v>102.51983122362981</v>
      </c>
      <c r="Q136" s="1">
        <v>7</v>
      </c>
      <c r="R136" s="1">
        <v>1506.32871287129</v>
      </c>
      <c r="S136" s="1">
        <f t="shared" si="47"/>
        <v>14.028712871290054</v>
      </c>
      <c r="T136" s="1">
        <v>7</v>
      </c>
      <c r="U136" s="1">
        <v>1459.45471877979</v>
      </c>
      <c r="V136" s="1">
        <f t="shared" si="48"/>
        <v>16.154718779790073</v>
      </c>
      <c r="W136" s="1">
        <v>7</v>
      </c>
      <c r="X136" s="1">
        <v>1675.09555984556</v>
      </c>
      <c r="Y136" s="1">
        <f t="shared" si="49"/>
        <v>84.595559845560047</v>
      </c>
      <c r="AA136" s="1" t="s">
        <v>45</v>
      </c>
      <c r="AB136" s="1">
        <f>AVERAGE(AB130:AB135)</f>
        <v>98.296380776826595</v>
      </c>
      <c r="AF136" s="1">
        <v>7</v>
      </c>
      <c r="AG136" s="1">
        <v>1396.8860139860101</v>
      </c>
      <c r="AH136" s="1">
        <f t="shared" si="52"/>
        <v>77.986013986009993</v>
      </c>
      <c r="AI136" s="1">
        <v>7</v>
      </c>
      <c r="AJ136" s="1">
        <v>1364.2464494569799</v>
      </c>
      <c r="AK136" s="1">
        <f t="shared" si="53"/>
        <v>96.946449456979963</v>
      </c>
      <c r="AW136" s="2"/>
      <c r="AX136" s="1" t="s">
        <v>34</v>
      </c>
      <c r="AZ136" s="1" t="s">
        <v>42</v>
      </c>
      <c r="BA136" s="1" t="s">
        <v>34</v>
      </c>
      <c r="BC136" s="1" t="s">
        <v>42</v>
      </c>
      <c r="BD136" s="1" t="s">
        <v>34</v>
      </c>
      <c r="BF136" s="1" t="s">
        <v>42</v>
      </c>
      <c r="BG136" s="1" t="s">
        <v>34</v>
      </c>
      <c r="BI136" s="1" t="s">
        <v>42</v>
      </c>
      <c r="BJ136" s="1" t="s">
        <v>34</v>
      </c>
      <c r="BL136" s="1" t="s">
        <v>42</v>
      </c>
      <c r="BM136" s="1" t="s">
        <v>34</v>
      </c>
      <c r="BO136" s="1" t="s">
        <v>42</v>
      </c>
      <c r="BP136" s="1" t="s">
        <v>34</v>
      </c>
      <c r="BR136" s="1" t="s">
        <v>42</v>
      </c>
      <c r="BS136" s="1" t="s">
        <v>34</v>
      </c>
      <c r="BU136" s="1" t="s">
        <v>42</v>
      </c>
      <c r="BV136" s="1" t="s">
        <v>34</v>
      </c>
      <c r="BX136" s="1" t="s">
        <v>42</v>
      </c>
      <c r="CP136" s="2" t="s">
        <v>47</v>
      </c>
      <c r="CQ136" s="1" t="s">
        <v>48</v>
      </c>
      <c r="CS136" s="1" t="s">
        <v>54</v>
      </c>
      <c r="CT136" s="1">
        <f>AVERAGE(CS148, CV162, CY154, DB158, DE161, DH153, DK155, DN150, DQ156)</f>
        <v>3456.3459243933685</v>
      </c>
      <c r="EI136" s="2"/>
      <c r="EJ136" s="1">
        <v>1</v>
      </c>
      <c r="EK136" s="1">
        <v>1816.12953929539</v>
      </c>
      <c r="EL136" s="1">
        <f>AVERAGE(EK136:EK138)</f>
        <v>1926.5831060304833</v>
      </c>
      <c r="EM136" s="1">
        <v>1</v>
      </c>
      <c r="EN136" s="1">
        <v>1911.21101871102</v>
      </c>
      <c r="EO136" s="1">
        <f>AVERAGE(EN136:EN138)</f>
        <v>2138.0564361987731</v>
      </c>
      <c r="EP136" s="1">
        <v>1</v>
      </c>
      <c r="EQ136" s="1">
        <v>2171.9491812535298</v>
      </c>
      <c r="ER136" s="1">
        <f>AVERAGE(EQ136:EQ138)</f>
        <v>2572.9541509518435</v>
      </c>
      <c r="ES136" s="1">
        <v>1</v>
      </c>
      <c r="ET136" s="1">
        <v>1669.9888042991499</v>
      </c>
      <c r="EU136" s="1">
        <f>AVERAGE(ET136:ET138)</f>
        <v>1959.7668655682401</v>
      </c>
      <c r="EV136" s="1">
        <v>1</v>
      </c>
      <c r="EW136" s="1">
        <v>2054.1598915989198</v>
      </c>
      <c r="EX136" s="1">
        <f>AVERAGE(EW136:EW138)</f>
        <v>2067.8993346841798</v>
      </c>
      <c r="EY136" s="1">
        <v>1</v>
      </c>
      <c r="EZ136" s="1">
        <v>2498.77984857309</v>
      </c>
      <c r="FA136" s="1">
        <f>AVERAGE(EZ136:EZ138)</f>
        <v>2298.5802832457434</v>
      </c>
      <c r="FB136" s="1">
        <v>1</v>
      </c>
      <c r="FC136" s="1">
        <v>2429.77826358526</v>
      </c>
      <c r="FD136" s="1">
        <f>AVERAGE(FC136:FC138)</f>
        <v>2489.4997568816302</v>
      </c>
      <c r="FE136" s="1">
        <v>1</v>
      </c>
      <c r="FF136" s="1">
        <v>2669.5031847133801</v>
      </c>
      <c r="FG136" s="1">
        <f>AVERAGE(FF136:FF138)</f>
        <v>2757.357080359337</v>
      </c>
      <c r="FH136" s="1">
        <v>1</v>
      </c>
      <c r="FI136" s="1">
        <v>1612.6917454858101</v>
      </c>
      <c r="FJ136" s="1">
        <f>AVERAGE(FI136:FI138)</f>
        <v>1776.9011321001669</v>
      </c>
    </row>
    <row r="137" spans="1:166" x14ac:dyDescent="0.25">
      <c r="A137" s="2"/>
      <c r="E137" s="1">
        <v>8</v>
      </c>
      <c r="F137" s="1">
        <v>1677.7368421052599</v>
      </c>
      <c r="G137" s="1">
        <f t="shared" si="43"/>
        <v>42.63684210526003</v>
      </c>
      <c r="H137" s="1">
        <v>8</v>
      </c>
      <c r="I137" s="1">
        <v>1622.41968911917</v>
      </c>
      <c r="J137" s="1">
        <f t="shared" si="44"/>
        <v>69.019689119169925</v>
      </c>
      <c r="K137" s="1">
        <v>8</v>
      </c>
      <c r="L137" s="1">
        <v>1654.1339461589</v>
      </c>
      <c r="M137" s="1">
        <f t="shared" si="45"/>
        <v>77.333946158900062</v>
      </c>
      <c r="O137" s="1" t="s">
        <v>45</v>
      </c>
      <c r="P137" s="1">
        <f>AVERAGE(P130:P136)</f>
        <v>80.793812066779921</v>
      </c>
      <c r="Q137" s="1">
        <v>8</v>
      </c>
      <c r="R137" s="1">
        <v>1578.42350557244</v>
      </c>
      <c r="S137" s="1">
        <f t="shared" si="47"/>
        <v>86.123505572440081</v>
      </c>
      <c r="T137" s="1">
        <v>8</v>
      </c>
      <c r="U137" s="1">
        <v>1366.9613899613901</v>
      </c>
      <c r="V137" s="1">
        <f t="shared" si="48"/>
        <v>-76.338610038609886</v>
      </c>
      <c r="W137" s="1">
        <v>8</v>
      </c>
      <c r="X137" s="1">
        <v>1652.4644913627601</v>
      </c>
      <c r="Y137" s="1">
        <f t="shared" si="49"/>
        <v>61.9644913627601</v>
      </c>
      <c r="AF137" s="1">
        <v>8</v>
      </c>
      <c r="AG137" s="1">
        <v>1360.7893238434201</v>
      </c>
      <c r="AH137" s="1">
        <f t="shared" si="52"/>
        <v>41.889323843420016</v>
      </c>
      <c r="AI137" s="1">
        <v>8</v>
      </c>
      <c r="AJ137" s="1">
        <v>1325.1054817275699</v>
      </c>
      <c r="AK137" s="1">
        <f t="shared" si="53"/>
        <v>57.805481727569941</v>
      </c>
      <c r="AW137" s="2"/>
      <c r="AX137" s="1">
        <v>1</v>
      </c>
      <c r="AY137" s="1">
        <v>2023.0943396226401</v>
      </c>
      <c r="AZ137" s="1">
        <f t="shared" ref="AZ137:AZ145" si="54">AY137-1832</f>
        <v>191.09433962264006</v>
      </c>
      <c r="BA137" s="1">
        <v>1</v>
      </c>
      <c r="BB137" s="1">
        <v>2134.1384259259298</v>
      </c>
      <c r="BC137" s="1">
        <f>BB137-1888</f>
        <v>246.13842592592982</v>
      </c>
      <c r="BD137" s="1">
        <v>1</v>
      </c>
      <c r="BE137" s="1">
        <v>2612.8822922044401</v>
      </c>
      <c r="BF137" s="1">
        <f t="shared" ref="BF137:BF144" si="55">BE137-1876</f>
        <v>736.88229220444009</v>
      </c>
      <c r="BG137" s="1">
        <v>1</v>
      </c>
      <c r="BH137" s="1">
        <v>2305.1328963051301</v>
      </c>
      <c r="BI137" s="1">
        <f t="shared" ref="BI137:BI144" si="56">BH137-1840</f>
        <v>465.13289630513009</v>
      </c>
      <c r="BJ137" s="1">
        <v>1</v>
      </c>
      <c r="BK137" s="1">
        <v>2403.98635294118</v>
      </c>
      <c r="BL137" s="1">
        <f t="shared" ref="BL137:BL151" si="57">BK137-1905</f>
        <v>498.98635294118003</v>
      </c>
      <c r="BM137" s="1">
        <v>1</v>
      </c>
      <c r="BN137" s="1">
        <v>2496.1505518763802</v>
      </c>
      <c r="BO137" s="1">
        <f t="shared" ref="BO137:BO149" si="58">BN137-1804</f>
        <v>692.15055187638018</v>
      </c>
      <c r="BP137" s="1">
        <v>1</v>
      </c>
      <c r="BQ137" s="1">
        <v>2382.9854318418302</v>
      </c>
      <c r="BR137" s="1">
        <f t="shared" ref="BR137:BR146" si="59">BQ137-1821</f>
        <v>561.98543184183018</v>
      </c>
      <c r="BS137" s="1">
        <v>1</v>
      </c>
      <c r="BT137" s="1">
        <v>2235.4522785898498</v>
      </c>
      <c r="BU137" s="1">
        <f t="shared" ref="BU137:BU156" si="60">BT137-1766</f>
        <v>469.45227858984981</v>
      </c>
      <c r="BV137" s="1">
        <v>1</v>
      </c>
      <c r="BW137" s="1">
        <v>2222.78890392422</v>
      </c>
      <c r="BX137" s="1">
        <f t="shared" ref="BX137:BX158" si="61">BW137-1767</f>
        <v>455.78890392421999</v>
      </c>
      <c r="CP137" s="2" t="s">
        <v>31</v>
      </c>
      <c r="CQ137" s="3" t="s">
        <v>55</v>
      </c>
      <c r="EI137" s="2"/>
      <c r="EJ137" s="1">
        <v>2</v>
      </c>
      <c r="EK137" s="1">
        <v>2005.5210267613299</v>
      </c>
      <c r="EM137" s="1">
        <v>2</v>
      </c>
      <c r="EN137" s="1">
        <v>2010.00625651721</v>
      </c>
      <c r="EP137" s="1">
        <v>2</v>
      </c>
      <c r="EQ137" s="1">
        <v>2166.50084222347</v>
      </c>
      <c r="ES137" s="1">
        <v>2</v>
      </c>
      <c r="ET137" s="1">
        <v>1876.3888888888901</v>
      </c>
      <c r="EV137" s="1">
        <v>2</v>
      </c>
      <c r="EW137" s="1">
        <v>2206.7358695652201</v>
      </c>
      <c r="EY137" s="1">
        <v>2</v>
      </c>
      <c r="EZ137" s="1">
        <v>2157.9767171129201</v>
      </c>
      <c r="FB137" s="1">
        <v>2</v>
      </c>
      <c r="FC137" s="1">
        <v>2501.8258105530799</v>
      </c>
      <c r="FE137" s="1">
        <v>2</v>
      </c>
      <c r="FF137" s="1">
        <v>2768.70291777188</v>
      </c>
      <c r="FH137" s="1">
        <v>2</v>
      </c>
      <c r="FI137" s="1">
        <v>1915.37048192771</v>
      </c>
    </row>
    <row r="138" spans="1:166" x14ac:dyDescent="0.25">
      <c r="A138" s="2"/>
      <c r="E138" s="1">
        <v>9</v>
      </c>
      <c r="F138" s="1">
        <v>1680.13526244953</v>
      </c>
      <c r="G138" s="1">
        <f t="shared" si="43"/>
        <v>45.035262449530137</v>
      </c>
      <c r="H138" s="1">
        <v>9</v>
      </c>
      <c r="I138" s="1">
        <v>1569.35907046477</v>
      </c>
      <c r="J138" s="1">
        <f t="shared" si="44"/>
        <v>15.959070464769866</v>
      </c>
      <c r="K138" s="1">
        <v>9</v>
      </c>
      <c r="L138" s="1">
        <v>1620.85079575597</v>
      </c>
      <c r="M138" s="1">
        <f t="shared" si="45"/>
        <v>44.050795755970057</v>
      </c>
      <c r="Q138" s="1">
        <v>9</v>
      </c>
      <c r="R138" s="1">
        <v>1623.0060362173001</v>
      </c>
      <c r="S138" s="1">
        <f t="shared" si="47"/>
        <v>130.70603621730015</v>
      </c>
      <c r="U138" s="1" t="s">
        <v>45</v>
      </c>
      <c r="V138" s="1">
        <f>AVERAGE(V130:V137)</f>
        <v>58.933197767983813</v>
      </c>
      <c r="W138" s="1">
        <v>9</v>
      </c>
      <c r="X138" s="1">
        <v>1615.1198113207499</v>
      </c>
      <c r="Y138" s="1">
        <f t="shared" si="49"/>
        <v>24.619811320749932</v>
      </c>
      <c r="AF138" s="1">
        <v>9</v>
      </c>
      <c r="AG138" s="1">
        <v>1358.1808066759399</v>
      </c>
      <c r="AH138" s="1">
        <f t="shared" si="52"/>
        <v>39.280806675939857</v>
      </c>
      <c r="AI138" s="1">
        <v>9</v>
      </c>
      <c r="AJ138" s="1">
        <v>1254.2658119658099</v>
      </c>
      <c r="AK138" s="1">
        <f t="shared" si="53"/>
        <v>-13.034188034190038</v>
      </c>
      <c r="AW138" s="2"/>
      <c r="AX138" s="1">
        <v>2</v>
      </c>
      <c r="AY138" s="1">
        <v>1904.92268041237</v>
      </c>
      <c r="AZ138" s="1">
        <f t="shared" si="54"/>
        <v>72.922680412370028</v>
      </c>
      <c r="BA138" s="1">
        <v>2</v>
      </c>
      <c r="BB138" s="1">
        <v>2483.6066176470599</v>
      </c>
      <c r="BC138" s="1">
        <f>BB138-1888</f>
        <v>595.60661764705992</v>
      </c>
      <c r="BD138" s="1">
        <v>2</v>
      </c>
      <c r="BE138" s="1">
        <v>2891.9081419624199</v>
      </c>
      <c r="BF138" s="1">
        <f t="shared" si="55"/>
        <v>1015.9081419624199</v>
      </c>
      <c r="BG138" s="1">
        <v>2</v>
      </c>
      <c r="BH138" s="1">
        <v>2445.92994011976</v>
      </c>
      <c r="BI138" s="1">
        <f t="shared" si="56"/>
        <v>605.92994011975998</v>
      </c>
      <c r="BJ138" s="1">
        <v>2</v>
      </c>
      <c r="BK138" s="1">
        <v>2472.06176331919</v>
      </c>
      <c r="BL138" s="1">
        <f t="shared" si="57"/>
        <v>567.06176331919005</v>
      </c>
      <c r="BM138" s="1">
        <v>2</v>
      </c>
      <c r="BN138" s="1">
        <v>2313.6817398794101</v>
      </c>
      <c r="BO138" s="1">
        <f t="shared" si="58"/>
        <v>509.68173987941009</v>
      </c>
      <c r="BP138" s="1">
        <v>2</v>
      </c>
      <c r="BQ138" s="1">
        <v>2486.7303834808299</v>
      </c>
      <c r="BR138" s="1">
        <f t="shared" si="59"/>
        <v>665.73038348082991</v>
      </c>
      <c r="BS138" s="1">
        <v>2</v>
      </c>
      <c r="BT138" s="1">
        <v>2324.21588946459</v>
      </c>
      <c r="BU138" s="1">
        <f t="shared" si="60"/>
        <v>558.21588946458996</v>
      </c>
      <c r="BV138" s="1">
        <v>2</v>
      </c>
      <c r="BW138" s="1">
        <v>2448.7398921832901</v>
      </c>
      <c r="BX138" s="1">
        <f t="shared" si="61"/>
        <v>681.73989218329007</v>
      </c>
      <c r="CP138" s="2" t="s">
        <v>41</v>
      </c>
      <c r="CQ138" s="1">
        <v>1</v>
      </c>
      <c r="CT138" s="1">
        <v>2</v>
      </c>
      <c r="CW138" s="1">
        <v>3</v>
      </c>
      <c r="CZ138" s="1">
        <v>4</v>
      </c>
      <c r="DC138" s="1">
        <v>5</v>
      </c>
      <c r="DF138" s="1">
        <v>6</v>
      </c>
      <c r="DI138" s="1">
        <v>7</v>
      </c>
      <c r="DL138" s="1">
        <v>7</v>
      </c>
      <c r="DO138" s="1">
        <v>8</v>
      </c>
      <c r="EI138" s="2"/>
      <c r="EJ138" s="1">
        <v>3</v>
      </c>
      <c r="EK138" s="1">
        <v>1958.0987520347301</v>
      </c>
      <c r="EM138" s="1">
        <v>3</v>
      </c>
      <c r="EN138" s="1">
        <v>2492.9520333680898</v>
      </c>
      <c r="EP138" s="1">
        <v>3</v>
      </c>
      <c r="EQ138" s="1">
        <v>3380.4124293785299</v>
      </c>
      <c r="ES138" s="1">
        <v>3</v>
      </c>
      <c r="ET138" s="1">
        <v>2332.92290351668</v>
      </c>
      <c r="EV138" s="1">
        <v>3</v>
      </c>
      <c r="EW138" s="1">
        <v>1942.8022428884001</v>
      </c>
      <c r="EY138" s="1">
        <v>3</v>
      </c>
      <c r="EZ138" s="1">
        <v>2238.9842840512201</v>
      </c>
      <c r="FB138" s="1">
        <v>3</v>
      </c>
      <c r="FC138" s="1">
        <v>2536.8951965065498</v>
      </c>
      <c r="FE138" s="1">
        <v>3</v>
      </c>
      <c r="FF138" s="1">
        <v>2833.8651385927501</v>
      </c>
      <c r="FH138" s="1">
        <v>3</v>
      </c>
      <c r="FI138" s="1">
        <v>1802.64116888698</v>
      </c>
    </row>
    <row r="139" spans="1:166" x14ac:dyDescent="0.25">
      <c r="A139" s="2"/>
      <c r="E139" s="1">
        <v>10</v>
      </c>
      <c r="F139" s="1">
        <v>1607.0209318028401</v>
      </c>
      <c r="G139" s="1">
        <f t="shared" si="43"/>
        <v>-28.079068197159813</v>
      </c>
      <c r="I139" s="1" t="s">
        <v>45</v>
      </c>
      <c r="J139" s="1">
        <f>AVERAGE(J130:J138)</f>
        <v>87.042217308131058</v>
      </c>
      <c r="K139" s="1">
        <v>10</v>
      </c>
      <c r="L139" s="1">
        <v>1704.59778357236</v>
      </c>
      <c r="M139" s="1">
        <f t="shared" si="45"/>
        <v>127.79778357236</v>
      </c>
      <c r="Q139" s="1">
        <v>10</v>
      </c>
      <c r="R139" s="1">
        <v>1650.64974619289</v>
      </c>
      <c r="S139" s="1">
        <f t="shared" si="47"/>
        <v>158.34974619289005</v>
      </c>
      <c r="W139" s="1">
        <v>10</v>
      </c>
      <c r="X139" s="1">
        <v>1579.73320537428</v>
      </c>
      <c r="Y139" s="1">
        <f t="shared" si="49"/>
        <v>-10.766794625719967</v>
      </c>
      <c r="AF139" s="1">
        <v>10</v>
      </c>
      <c r="AG139" s="1">
        <v>1393.9334267694501</v>
      </c>
      <c r="AH139" s="1">
        <f t="shared" si="52"/>
        <v>75.033426769449989</v>
      </c>
      <c r="AI139" s="1">
        <v>10</v>
      </c>
      <c r="AJ139" s="1">
        <v>1293.1373855120701</v>
      </c>
      <c r="AK139" s="1">
        <f t="shared" si="53"/>
        <v>25.837385512070114</v>
      </c>
      <c r="AW139" s="2"/>
      <c r="AX139" s="1">
        <v>3</v>
      </c>
      <c r="AY139" s="1">
        <v>2248.6956521739098</v>
      </c>
      <c r="AZ139" s="1">
        <f t="shared" si="54"/>
        <v>416.69565217390982</v>
      </c>
      <c r="BA139" s="1">
        <v>3</v>
      </c>
      <c r="BB139" s="1">
        <v>2528.4279797515001</v>
      </c>
      <c r="BC139" s="1">
        <f>BB139-1888</f>
        <v>640.42797975150006</v>
      </c>
      <c r="BD139" s="1">
        <v>3</v>
      </c>
      <c r="BE139" s="1">
        <v>2598.4546402502601</v>
      </c>
      <c r="BF139" s="1">
        <f t="shared" si="55"/>
        <v>722.45464025026013</v>
      </c>
      <c r="BG139" s="1">
        <v>3</v>
      </c>
      <c r="BH139" s="1">
        <v>2703.0466786355501</v>
      </c>
      <c r="BI139" s="1">
        <f t="shared" si="56"/>
        <v>863.04667863555005</v>
      </c>
      <c r="BJ139" s="1">
        <v>3</v>
      </c>
      <c r="BK139" s="1">
        <v>2553.7205673758899</v>
      </c>
      <c r="BL139" s="1">
        <f t="shared" si="57"/>
        <v>648.72056737588991</v>
      </c>
      <c r="BM139" s="1">
        <v>3</v>
      </c>
      <c r="BN139" s="1">
        <v>2250.8316483516501</v>
      </c>
      <c r="BO139" s="1">
        <f t="shared" si="58"/>
        <v>446.83164835165007</v>
      </c>
      <c r="BP139" s="1">
        <v>3</v>
      </c>
      <c r="BQ139" s="1">
        <v>2365.2013064132998</v>
      </c>
      <c r="BR139" s="1">
        <f t="shared" si="59"/>
        <v>544.20130641329979</v>
      </c>
      <c r="BS139" s="1">
        <v>3</v>
      </c>
      <c r="BT139" s="1">
        <v>2385.94367417678</v>
      </c>
      <c r="BU139" s="1">
        <f t="shared" si="60"/>
        <v>619.94367417677995</v>
      </c>
      <c r="BV139" s="1">
        <v>3</v>
      </c>
      <c r="BW139" s="1">
        <v>2329.1497617426799</v>
      </c>
      <c r="BX139" s="1">
        <f t="shared" si="61"/>
        <v>562.14976174267986</v>
      </c>
      <c r="CP139" s="2"/>
      <c r="CQ139" s="1" t="s">
        <v>43</v>
      </c>
      <c r="CS139" s="1" t="s">
        <v>44</v>
      </c>
      <c r="CT139" s="1" t="s">
        <v>43</v>
      </c>
      <c r="CV139" s="1" t="s">
        <v>44</v>
      </c>
      <c r="CW139" s="1" t="s">
        <v>43</v>
      </c>
      <c r="CY139" s="1" t="s">
        <v>44</v>
      </c>
      <c r="CZ139" s="1" t="s">
        <v>43</v>
      </c>
      <c r="DB139" s="1" t="s">
        <v>44</v>
      </c>
      <c r="DC139" s="1" t="s">
        <v>43</v>
      </c>
      <c r="DE139" s="1" t="s">
        <v>44</v>
      </c>
      <c r="DF139" s="1" t="s">
        <v>43</v>
      </c>
      <c r="DH139" s="1" t="s">
        <v>44</v>
      </c>
      <c r="DI139" s="1" t="s">
        <v>43</v>
      </c>
      <c r="DK139" s="1" t="s">
        <v>44</v>
      </c>
      <c r="DL139" s="1" t="s">
        <v>43</v>
      </c>
      <c r="DN139" s="1" t="s">
        <v>44</v>
      </c>
      <c r="DO139" s="1" t="s">
        <v>43</v>
      </c>
      <c r="DQ139" s="1" t="s">
        <v>44</v>
      </c>
      <c r="EI139" s="2"/>
      <c r="EJ139" s="1" t="s">
        <v>34</v>
      </c>
      <c r="EL139" s="1" t="s">
        <v>42</v>
      </c>
      <c r="EM139" s="1" t="s">
        <v>34</v>
      </c>
      <c r="EO139" s="1" t="s">
        <v>42</v>
      </c>
      <c r="EP139" s="1" t="s">
        <v>34</v>
      </c>
      <c r="ER139" s="1" t="s">
        <v>42</v>
      </c>
      <c r="ES139" s="1" t="s">
        <v>34</v>
      </c>
      <c r="EU139" s="1" t="s">
        <v>42</v>
      </c>
      <c r="EV139" s="1" t="s">
        <v>34</v>
      </c>
      <c r="EX139" s="1" t="s">
        <v>42</v>
      </c>
      <c r="EY139" s="1" t="s">
        <v>34</v>
      </c>
      <c r="FA139" s="1" t="s">
        <v>42</v>
      </c>
      <c r="FB139" s="1" t="s">
        <v>34</v>
      </c>
      <c r="FD139" s="1" t="s">
        <v>42</v>
      </c>
      <c r="FE139" s="1" t="s">
        <v>34</v>
      </c>
      <c r="FG139" s="1" t="s">
        <v>42</v>
      </c>
      <c r="FH139" s="1" t="s">
        <v>34</v>
      </c>
      <c r="FJ139" s="1" t="s">
        <v>42</v>
      </c>
    </row>
    <row r="140" spans="1:166" x14ac:dyDescent="0.25">
      <c r="A140" s="2"/>
      <c r="F140" s="1" t="s">
        <v>45</v>
      </c>
      <c r="G140" s="1">
        <f>AVERAGE(G130:G139)</f>
        <v>12.696277382738117</v>
      </c>
      <c r="K140" s="1">
        <v>11</v>
      </c>
      <c r="L140" s="1">
        <v>1632.76047120419</v>
      </c>
      <c r="M140" s="1">
        <f t="shared" si="45"/>
        <v>55.960471204190071</v>
      </c>
      <c r="Q140" s="1">
        <v>11</v>
      </c>
      <c r="R140" s="1">
        <v>1548.17258883249</v>
      </c>
      <c r="S140" s="1">
        <f t="shared" si="47"/>
        <v>55.87258883249001</v>
      </c>
      <c r="W140" s="1">
        <v>11</v>
      </c>
      <c r="X140" s="1">
        <v>1564.3852065321801</v>
      </c>
      <c r="Y140" s="1">
        <f t="shared" si="49"/>
        <v>-26.114793467819936</v>
      </c>
      <c r="AF140" s="1">
        <v>11</v>
      </c>
      <c r="AG140" s="1">
        <v>1399.75299085151</v>
      </c>
      <c r="AH140" s="1">
        <f t="shared" si="52"/>
        <v>80.852990851509958</v>
      </c>
      <c r="AI140" s="1">
        <v>11</v>
      </c>
      <c r="AJ140" s="1">
        <v>1253.6585774058599</v>
      </c>
      <c r="AK140" s="1">
        <f t="shared" si="53"/>
        <v>-13.641422594140067</v>
      </c>
      <c r="AW140" s="2"/>
      <c r="AX140" s="1">
        <v>4</v>
      </c>
      <c r="AY140" s="1">
        <v>1882.0177514792899</v>
      </c>
      <c r="AZ140" s="1">
        <f t="shared" si="54"/>
        <v>50.017751479289927</v>
      </c>
      <c r="BA140" s="1">
        <v>4</v>
      </c>
      <c r="BB140" s="1">
        <v>2243.99449035813</v>
      </c>
      <c r="BC140" s="1">
        <f>BB140-1888</f>
        <v>355.99449035812995</v>
      </c>
      <c r="BD140" s="1">
        <v>4</v>
      </c>
      <c r="BE140" s="1">
        <v>2907.94866422211</v>
      </c>
      <c r="BF140" s="1">
        <f t="shared" si="55"/>
        <v>1031.94866422211</v>
      </c>
      <c r="BG140" s="1">
        <v>4</v>
      </c>
      <c r="BH140" s="1">
        <v>2608.58527827648</v>
      </c>
      <c r="BI140" s="1">
        <f t="shared" si="56"/>
        <v>768.58527827648004</v>
      </c>
      <c r="BJ140" s="1">
        <v>4</v>
      </c>
      <c r="BK140" s="1">
        <v>2516.7792813812398</v>
      </c>
      <c r="BL140" s="1">
        <f t="shared" si="57"/>
        <v>611.7792813812398</v>
      </c>
      <c r="BM140" s="1">
        <v>4</v>
      </c>
      <c r="BN140" s="1">
        <v>2334.5930792816498</v>
      </c>
      <c r="BO140" s="1">
        <f t="shared" si="58"/>
        <v>530.59307928164981</v>
      </c>
      <c r="BP140" s="1">
        <v>4</v>
      </c>
      <c r="BQ140" s="1">
        <v>2355.91133896261</v>
      </c>
      <c r="BR140" s="1">
        <f t="shared" si="59"/>
        <v>534.91133896260999</v>
      </c>
      <c r="BS140" s="1">
        <v>4</v>
      </c>
      <c r="BT140" s="1">
        <v>2463.2410865874399</v>
      </c>
      <c r="BU140" s="1">
        <f t="shared" si="60"/>
        <v>697.2410865874399</v>
      </c>
      <c r="BV140" s="1">
        <v>4</v>
      </c>
      <c r="BW140" s="1">
        <v>2180.8759271746499</v>
      </c>
      <c r="BX140" s="1">
        <f t="shared" si="61"/>
        <v>413.87592717464986</v>
      </c>
      <c r="CP140" s="2"/>
      <c r="CQ140" s="1">
        <v>1</v>
      </c>
      <c r="CR140" s="1">
        <v>1610.82061482821</v>
      </c>
      <c r="CS140" s="1">
        <f>AVERAGE(CR140:CR142)</f>
        <v>1695.8744559650402</v>
      </c>
      <c r="CT140" s="1">
        <v>1</v>
      </c>
      <c r="CU140" s="1">
        <v>1595.71570926143</v>
      </c>
      <c r="CV140" s="1">
        <f>AVERAGE(CU140:CU142)</f>
        <v>1691.3545448063498</v>
      </c>
      <c r="CW140" s="1">
        <v>1</v>
      </c>
      <c r="CX140" s="1">
        <v>1842.4346335190701</v>
      </c>
      <c r="CY140" s="1">
        <f>AVERAGE(CX140:CX142)</f>
        <v>1921.89963502308</v>
      </c>
      <c r="CZ140" s="1">
        <v>1</v>
      </c>
      <c r="DA140" s="1">
        <v>1731.7370030581001</v>
      </c>
      <c r="DB140" s="1">
        <f>AVERAGE(DA140:DA142)</f>
        <v>1796.9117278749866</v>
      </c>
      <c r="DC140" s="1">
        <v>1</v>
      </c>
      <c r="DD140" s="1">
        <v>1796.6428571428601</v>
      </c>
      <c r="DE140" s="1">
        <f>AVERAGE(DD140:DD142)</f>
        <v>1870.8944633455933</v>
      </c>
      <c r="DF140" s="1">
        <v>1</v>
      </c>
      <c r="DG140" s="1">
        <v>1766.2180451127799</v>
      </c>
      <c r="DH140" s="1">
        <f>AVERAGE(DG140:DG142)</f>
        <v>1855.58330176193</v>
      </c>
      <c r="DI140" s="1">
        <v>1</v>
      </c>
      <c r="DJ140" s="1">
        <v>1747.6460244648299</v>
      </c>
      <c r="DK140" s="1">
        <f>AVERAGE(DJ140:DJ142)</f>
        <v>1864.4465304361868</v>
      </c>
      <c r="DL140" s="1">
        <v>1</v>
      </c>
      <c r="DM140" s="1">
        <v>1728.6625235404899</v>
      </c>
      <c r="DN140" s="1">
        <f>AVERAGE(DM140:DM142)</f>
        <v>1846.7567687102699</v>
      </c>
      <c r="DO140" s="1">
        <v>1</v>
      </c>
      <c r="DP140" s="1">
        <v>1661.7254408060501</v>
      </c>
      <c r="DQ140" s="1">
        <f>AVERAGE(DP140:DP142)</f>
        <v>1766.6032078087167</v>
      </c>
      <c r="EI140" s="2"/>
      <c r="EJ140" s="1">
        <v>1</v>
      </c>
      <c r="EK140" s="1">
        <v>12657</v>
      </c>
      <c r="EL140" s="1">
        <f t="shared" ref="EL140:EL150" si="62">EK140-1927</f>
        <v>10730</v>
      </c>
      <c r="EM140" s="1">
        <v>1</v>
      </c>
      <c r="EN140" s="1">
        <v>10651</v>
      </c>
      <c r="EO140" s="1">
        <f t="shared" ref="EO140:EO154" si="63">EN140-2138</f>
        <v>8513</v>
      </c>
      <c r="EP140" s="1">
        <v>1</v>
      </c>
      <c r="EQ140" s="1">
        <v>16383</v>
      </c>
      <c r="ER140" s="1">
        <f t="shared" ref="ER140:ER148" si="64">EQ140-2573</f>
        <v>13810</v>
      </c>
      <c r="ES140" s="1">
        <v>1</v>
      </c>
      <c r="ET140" s="1">
        <v>12867</v>
      </c>
      <c r="EU140" s="1">
        <f t="shared" ref="EU140:EU145" si="65">ET140-1960</f>
        <v>10907</v>
      </c>
      <c r="EV140" s="1">
        <v>1</v>
      </c>
      <c r="EW140" s="1">
        <v>13848</v>
      </c>
      <c r="EX140" s="1">
        <f t="shared" ref="EX140:EX150" si="66">EW140-2068</f>
        <v>11780</v>
      </c>
      <c r="EY140" s="1">
        <v>1</v>
      </c>
      <c r="EZ140" s="1">
        <v>12102</v>
      </c>
      <c r="FA140" s="1">
        <f t="shared" ref="FA140:FA151" si="67">EZ140-2299</f>
        <v>9803</v>
      </c>
      <c r="FB140" s="1">
        <v>1</v>
      </c>
      <c r="FC140" s="1">
        <v>14935</v>
      </c>
      <c r="FD140" s="1">
        <f t="shared" ref="FD140:FD150" si="68">FC140-2490</f>
        <v>12445</v>
      </c>
      <c r="FE140" s="1">
        <v>1</v>
      </c>
      <c r="FF140" s="1">
        <v>11807</v>
      </c>
      <c r="FG140" s="1">
        <f t="shared" ref="FG140:FG155" si="69">FF140-2757</f>
        <v>9050</v>
      </c>
      <c r="FH140" s="1">
        <v>1</v>
      </c>
      <c r="FI140" s="1">
        <v>15404</v>
      </c>
      <c r="FJ140" s="1">
        <f t="shared" ref="FJ140:FJ148" si="70">FI140-1777</f>
        <v>13627</v>
      </c>
    </row>
    <row r="141" spans="1:166" x14ac:dyDescent="0.25">
      <c r="A141" s="2"/>
      <c r="K141" s="1">
        <v>12</v>
      </c>
      <c r="L141" s="1">
        <v>1644.5160235448</v>
      </c>
      <c r="M141" s="1">
        <f t="shared" si="45"/>
        <v>67.716023544800009</v>
      </c>
      <c r="Q141" s="1">
        <v>12</v>
      </c>
      <c r="R141" s="1">
        <v>1553.7624750499001</v>
      </c>
      <c r="S141" s="1">
        <f t="shared" si="47"/>
        <v>61.462475049900149</v>
      </c>
      <c r="W141" s="1">
        <v>12</v>
      </c>
      <c r="X141" s="1">
        <v>1466.47821878025</v>
      </c>
      <c r="Y141" s="1">
        <f t="shared" si="49"/>
        <v>-124.02178121974998</v>
      </c>
      <c r="AF141" s="1">
        <v>12</v>
      </c>
      <c r="AG141" s="1">
        <v>1395.9297752809</v>
      </c>
      <c r="AH141" s="1">
        <f t="shared" si="52"/>
        <v>77.029775280899912</v>
      </c>
      <c r="AI141" s="1">
        <v>12</v>
      </c>
      <c r="AJ141" s="1">
        <v>1245.76480541455</v>
      </c>
      <c r="AK141" s="1">
        <f t="shared" si="53"/>
        <v>-21.535194585449972</v>
      </c>
      <c r="AW141" s="2"/>
      <c r="AX141" s="1">
        <v>5</v>
      </c>
      <c r="AY141" s="1">
        <v>2149.2520385470698</v>
      </c>
      <c r="AZ141" s="1">
        <f t="shared" si="54"/>
        <v>317.25203854706979</v>
      </c>
      <c r="BB141" s="1" t="s">
        <v>45</v>
      </c>
      <c r="BC141" s="1">
        <f>AVERAGE(BC137:BC140)</f>
        <v>459.54187842065494</v>
      </c>
      <c r="BD141" s="1">
        <v>5</v>
      </c>
      <c r="BE141" s="1">
        <v>2826.5424430641801</v>
      </c>
      <c r="BF141" s="1">
        <f t="shared" si="55"/>
        <v>950.54244306418013</v>
      </c>
      <c r="BG141" s="1">
        <v>5</v>
      </c>
      <c r="BH141" s="1">
        <v>2439.9256395002999</v>
      </c>
      <c r="BI141" s="1">
        <f t="shared" si="56"/>
        <v>599.92563950029989</v>
      </c>
      <c r="BJ141" s="1">
        <v>5</v>
      </c>
      <c r="BK141" s="1">
        <v>2494.7091503268002</v>
      </c>
      <c r="BL141" s="1">
        <f t="shared" si="57"/>
        <v>589.70915032680023</v>
      </c>
      <c r="BM141" s="1">
        <v>5</v>
      </c>
      <c r="BN141" s="1">
        <v>2310.36169014084</v>
      </c>
      <c r="BO141" s="1">
        <f t="shared" si="58"/>
        <v>506.36169014083998</v>
      </c>
      <c r="BP141" s="1">
        <v>5</v>
      </c>
      <c r="BQ141" s="1">
        <v>2262.6468489893</v>
      </c>
      <c r="BR141" s="1">
        <f t="shared" si="59"/>
        <v>441.6468489893</v>
      </c>
      <c r="BS141" s="1">
        <v>5</v>
      </c>
      <c r="BT141" s="1">
        <v>2284.0042955326498</v>
      </c>
      <c r="BU141" s="1">
        <f t="shared" si="60"/>
        <v>518.00429553264985</v>
      </c>
      <c r="BV141" s="1">
        <v>5</v>
      </c>
      <c r="BW141" s="1">
        <v>2351.0351826792999</v>
      </c>
      <c r="BX141" s="1">
        <f t="shared" si="61"/>
        <v>584.03518267929985</v>
      </c>
      <c r="CP141" s="2"/>
      <c r="CQ141" s="1">
        <v>2</v>
      </c>
      <c r="CR141" s="1">
        <v>1730.1117519827001</v>
      </c>
      <c r="CT141" s="1">
        <v>2</v>
      </c>
      <c r="CU141" s="1">
        <v>1738.4718969554999</v>
      </c>
      <c r="CW141" s="1">
        <v>2</v>
      </c>
      <c r="CX141" s="1">
        <v>1944.53826199741</v>
      </c>
      <c r="CZ141" s="1">
        <v>2</v>
      </c>
      <c r="DA141" s="1">
        <v>1907.7366830374001</v>
      </c>
      <c r="DC141" s="1">
        <v>2</v>
      </c>
      <c r="DD141" s="1">
        <v>1922.0159090909101</v>
      </c>
      <c r="DF141" s="1">
        <v>2</v>
      </c>
      <c r="DG141" s="1">
        <v>1892.9366359446999</v>
      </c>
      <c r="DI141" s="1">
        <v>2</v>
      </c>
      <c r="DJ141" s="1">
        <v>1948.15592832634</v>
      </c>
      <c r="DL141" s="1">
        <v>2</v>
      </c>
      <c r="DM141" s="1">
        <v>1939.86189935679</v>
      </c>
      <c r="DO141" s="1">
        <v>2</v>
      </c>
      <c r="DP141" s="1">
        <v>1862.09485430874</v>
      </c>
      <c r="EI141" s="2"/>
      <c r="EJ141" s="1">
        <v>2</v>
      </c>
      <c r="EK141" s="1">
        <v>11663</v>
      </c>
      <c r="EL141" s="1">
        <f t="shared" si="62"/>
        <v>9736</v>
      </c>
      <c r="EM141" s="1">
        <v>2</v>
      </c>
      <c r="EN141" s="1">
        <v>16383</v>
      </c>
      <c r="EO141" s="1">
        <f t="shared" si="63"/>
        <v>14245</v>
      </c>
      <c r="EP141" s="1">
        <v>2</v>
      </c>
      <c r="EQ141" s="1">
        <v>16383</v>
      </c>
      <c r="ER141" s="1">
        <f t="shared" si="64"/>
        <v>13810</v>
      </c>
      <c r="ES141" s="1">
        <v>2</v>
      </c>
      <c r="ET141" s="1">
        <v>15375</v>
      </c>
      <c r="EU141" s="1">
        <f t="shared" si="65"/>
        <v>13415</v>
      </c>
      <c r="EV141" s="1">
        <v>2</v>
      </c>
      <c r="EW141" s="1">
        <v>12399</v>
      </c>
      <c r="EX141" s="1">
        <f t="shared" si="66"/>
        <v>10331</v>
      </c>
      <c r="EY141" s="1">
        <v>2</v>
      </c>
      <c r="EZ141" s="1">
        <v>11684</v>
      </c>
      <c r="FA141" s="1">
        <f t="shared" si="67"/>
        <v>9385</v>
      </c>
      <c r="FB141" s="1">
        <v>2</v>
      </c>
      <c r="FC141" s="1">
        <v>16383</v>
      </c>
      <c r="FD141" s="1">
        <f t="shared" si="68"/>
        <v>13893</v>
      </c>
      <c r="FE141" s="1">
        <v>2</v>
      </c>
      <c r="FF141" s="1">
        <v>11275</v>
      </c>
      <c r="FG141" s="1">
        <f t="shared" si="69"/>
        <v>8518</v>
      </c>
      <c r="FH141" s="1">
        <v>2</v>
      </c>
      <c r="FI141" s="1">
        <v>14291</v>
      </c>
      <c r="FJ141" s="1">
        <f t="shared" si="70"/>
        <v>12514</v>
      </c>
    </row>
    <row r="142" spans="1:166" x14ac:dyDescent="0.25">
      <c r="A142" s="2"/>
      <c r="K142" s="1">
        <v>13</v>
      </c>
      <c r="L142" s="1">
        <v>1655.5437459494501</v>
      </c>
      <c r="M142" s="1">
        <f t="shared" si="45"/>
        <v>78.743745949450158</v>
      </c>
      <c r="Q142" s="1">
        <v>13</v>
      </c>
      <c r="R142" s="1">
        <v>1585.8751269035499</v>
      </c>
      <c r="S142" s="1">
        <f t="shared" si="47"/>
        <v>93.575126903549972</v>
      </c>
      <c r="X142" s="1" t="s">
        <v>45</v>
      </c>
      <c r="Y142" s="1">
        <f>AVERAGE(Y130:Y141)</f>
        <v>13.723739581674181</v>
      </c>
      <c r="AG142" s="1" t="s">
        <v>45</v>
      </c>
      <c r="AH142" s="1">
        <f>AVERAGE(AH130:AH141)</f>
        <v>72.622461608531623</v>
      </c>
      <c r="AJ142" s="1" t="s">
        <v>45</v>
      </c>
      <c r="AK142" s="1">
        <f>AVERAGE(AK130:AK141)</f>
        <v>39.634475490278362</v>
      </c>
      <c r="AW142" s="2"/>
      <c r="AX142" s="1">
        <v>6</v>
      </c>
      <c r="AY142" s="1">
        <v>2388.0290178571399</v>
      </c>
      <c r="AZ142" s="1">
        <f t="shared" si="54"/>
        <v>556.02901785713993</v>
      </c>
      <c r="BD142" s="1">
        <v>6</v>
      </c>
      <c r="BE142" s="1">
        <v>3238.6979655711998</v>
      </c>
      <c r="BF142" s="1">
        <f t="shared" si="55"/>
        <v>1362.6979655711998</v>
      </c>
      <c r="BG142" s="1">
        <v>6</v>
      </c>
      <c r="BH142" s="1">
        <v>2554.29976162098</v>
      </c>
      <c r="BI142" s="1">
        <f t="shared" si="56"/>
        <v>714.29976162098001</v>
      </c>
      <c r="BJ142" s="1">
        <v>6</v>
      </c>
      <c r="BK142" s="1">
        <v>2390.5497876356799</v>
      </c>
      <c r="BL142" s="1">
        <f t="shared" si="57"/>
        <v>485.54978763567988</v>
      </c>
      <c r="BM142" s="1">
        <v>6</v>
      </c>
      <c r="BN142" s="1">
        <v>2450.6532120523002</v>
      </c>
      <c r="BO142" s="1">
        <f t="shared" si="58"/>
        <v>646.6532120523002</v>
      </c>
      <c r="BP142" s="1">
        <v>6</v>
      </c>
      <c r="BQ142" s="1">
        <v>2465.66132858837</v>
      </c>
      <c r="BR142" s="1">
        <f t="shared" si="59"/>
        <v>644.66132858837</v>
      </c>
      <c r="BS142" s="1">
        <v>6</v>
      </c>
      <c r="BT142" s="1">
        <v>2359.6619007569402</v>
      </c>
      <c r="BU142" s="1">
        <f t="shared" si="60"/>
        <v>593.66190075694021</v>
      </c>
      <c r="BV142" s="1">
        <v>6</v>
      </c>
      <c r="BW142" s="1">
        <v>2541.5480378890402</v>
      </c>
      <c r="BX142" s="1">
        <f t="shared" si="61"/>
        <v>774.54803788904019</v>
      </c>
      <c r="CP142" s="2"/>
      <c r="CQ142" s="1">
        <v>3</v>
      </c>
      <c r="CR142" s="1">
        <v>1746.69100108421</v>
      </c>
      <c r="CT142" s="1">
        <v>3</v>
      </c>
      <c r="CU142" s="1">
        <v>1739.8760282021201</v>
      </c>
      <c r="CW142" s="1">
        <v>3</v>
      </c>
      <c r="CX142" s="1">
        <v>1978.7260095527599</v>
      </c>
      <c r="CZ142" s="1">
        <v>3</v>
      </c>
      <c r="DA142" s="1">
        <v>1751.26149752946</v>
      </c>
      <c r="DC142" s="1">
        <v>3</v>
      </c>
      <c r="DD142" s="1">
        <v>1894.0246238030099</v>
      </c>
      <c r="DF142" s="1">
        <v>3</v>
      </c>
      <c r="DG142" s="1">
        <v>1907.5952242283099</v>
      </c>
      <c r="DI142" s="1">
        <v>3</v>
      </c>
      <c r="DJ142" s="1">
        <v>1897.53763851739</v>
      </c>
      <c r="DL142" s="1">
        <v>3</v>
      </c>
      <c r="DM142" s="1">
        <v>1871.7458832335301</v>
      </c>
      <c r="DO142" s="1">
        <v>3</v>
      </c>
      <c r="DP142" s="1">
        <v>1775.9893283113599</v>
      </c>
      <c r="EI142" s="2"/>
      <c r="EJ142" s="1">
        <v>3</v>
      </c>
      <c r="EK142" s="1">
        <v>11158</v>
      </c>
      <c r="EL142" s="1">
        <f t="shared" si="62"/>
        <v>9231</v>
      </c>
      <c r="EM142" s="1">
        <v>3</v>
      </c>
      <c r="EN142" s="1">
        <v>16383</v>
      </c>
      <c r="EO142" s="1">
        <f t="shared" si="63"/>
        <v>14245</v>
      </c>
      <c r="EP142" s="1">
        <v>3</v>
      </c>
      <c r="EQ142" s="1">
        <v>16383</v>
      </c>
      <c r="ER142" s="1">
        <f t="shared" si="64"/>
        <v>13810</v>
      </c>
      <c r="ES142" s="1">
        <v>3</v>
      </c>
      <c r="ET142" s="1">
        <v>12292</v>
      </c>
      <c r="EU142" s="1">
        <f t="shared" si="65"/>
        <v>10332</v>
      </c>
      <c r="EV142" s="1">
        <v>3</v>
      </c>
      <c r="EW142" s="1">
        <v>13955</v>
      </c>
      <c r="EX142" s="1">
        <f t="shared" si="66"/>
        <v>11887</v>
      </c>
      <c r="EY142" s="1">
        <v>3</v>
      </c>
      <c r="EZ142" s="1">
        <v>15909</v>
      </c>
      <c r="FA142" s="1">
        <f t="shared" si="67"/>
        <v>13610</v>
      </c>
      <c r="FB142" s="1">
        <v>3</v>
      </c>
      <c r="FC142" s="1">
        <v>16383</v>
      </c>
      <c r="FD142" s="1">
        <f t="shared" si="68"/>
        <v>13893</v>
      </c>
      <c r="FE142" s="1">
        <v>3</v>
      </c>
      <c r="FF142" s="1">
        <v>16383</v>
      </c>
      <c r="FG142" s="1">
        <f t="shared" si="69"/>
        <v>13626</v>
      </c>
      <c r="FH142" s="1">
        <v>3</v>
      </c>
      <c r="FI142" s="1">
        <v>16353</v>
      </c>
      <c r="FJ142" s="1">
        <f t="shared" si="70"/>
        <v>14576</v>
      </c>
    </row>
    <row r="143" spans="1:166" x14ac:dyDescent="0.25">
      <c r="A143" s="2"/>
      <c r="K143" s="1">
        <v>14</v>
      </c>
      <c r="L143" s="1">
        <v>1674.4644736842099</v>
      </c>
      <c r="M143" s="1">
        <f t="shared" si="45"/>
        <v>97.664473684209952</v>
      </c>
      <c r="Q143" s="1">
        <v>14</v>
      </c>
      <c r="R143" s="1">
        <v>1628.4620123203299</v>
      </c>
      <c r="S143" s="1">
        <f t="shared" si="47"/>
        <v>136.16201232032995</v>
      </c>
      <c r="AW143" s="2"/>
      <c r="AX143" s="1">
        <v>7</v>
      </c>
      <c r="AY143" s="1">
        <v>2302.5831469052901</v>
      </c>
      <c r="AZ143" s="1">
        <f t="shared" si="54"/>
        <v>470.58314690529005</v>
      </c>
      <c r="BD143" s="1">
        <v>7</v>
      </c>
      <c r="BE143" s="1">
        <v>3005.83307332293</v>
      </c>
      <c r="BF143" s="1">
        <f t="shared" si="55"/>
        <v>1129.83307332293</v>
      </c>
      <c r="BG143" s="1">
        <v>7</v>
      </c>
      <c r="BH143" s="1">
        <v>2895.3726670680298</v>
      </c>
      <c r="BI143" s="1">
        <f t="shared" si="56"/>
        <v>1055.3726670680298</v>
      </c>
      <c r="BJ143" s="1">
        <v>7</v>
      </c>
      <c r="BK143" s="1">
        <v>2342.9377632194701</v>
      </c>
      <c r="BL143" s="1">
        <f t="shared" si="57"/>
        <v>437.93776321947007</v>
      </c>
      <c r="BM143" s="1">
        <v>7</v>
      </c>
      <c r="BN143" s="1">
        <v>2429.7697516930002</v>
      </c>
      <c r="BO143" s="1">
        <f t="shared" si="58"/>
        <v>625.76975169300022</v>
      </c>
      <c r="BP143" s="1">
        <v>7</v>
      </c>
      <c r="BQ143" s="1">
        <v>2284.3339264531401</v>
      </c>
      <c r="BR143" s="1">
        <f t="shared" si="59"/>
        <v>463.33392645314007</v>
      </c>
      <c r="BS143" s="1">
        <v>7</v>
      </c>
      <c r="BT143" s="1">
        <v>2041.94664371773</v>
      </c>
      <c r="BU143" s="1">
        <f t="shared" si="60"/>
        <v>275.94664371773001</v>
      </c>
      <c r="BV143" s="1">
        <v>7</v>
      </c>
      <c r="BW143" s="1">
        <v>2400.3233492171498</v>
      </c>
      <c r="BX143" s="1">
        <f t="shared" si="61"/>
        <v>633.32334921714983</v>
      </c>
      <c r="CP143" s="2"/>
      <c r="CQ143" s="1" t="s">
        <v>34</v>
      </c>
      <c r="CS143" s="1" t="s">
        <v>42</v>
      </c>
      <c r="CT143" s="1" t="s">
        <v>34</v>
      </c>
      <c r="CV143" s="1" t="s">
        <v>42</v>
      </c>
      <c r="CW143" s="1" t="s">
        <v>34</v>
      </c>
      <c r="CY143" s="1" t="s">
        <v>42</v>
      </c>
      <c r="CZ143" s="1" t="s">
        <v>34</v>
      </c>
      <c r="DB143" s="1" t="s">
        <v>42</v>
      </c>
      <c r="DC143" s="1" t="s">
        <v>34</v>
      </c>
      <c r="DE143" s="1" t="s">
        <v>42</v>
      </c>
      <c r="DF143" s="1" t="s">
        <v>34</v>
      </c>
      <c r="DH143" s="1" t="s">
        <v>42</v>
      </c>
      <c r="DI143" s="1" t="s">
        <v>34</v>
      </c>
      <c r="DK143" s="1" t="s">
        <v>42</v>
      </c>
      <c r="DL143" s="1" t="s">
        <v>34</v>
      </c>
      <c r="DN143" s="1" t="s">
        <v>42</v>
      </c>
      <c r="DO143" s="1" t="s">
        <v>34</v>
      </c>
      <c r="DQ143" s="1" t="s">
        <v>42</v>
      </c>
      <c r="EI143" s="2"/>
      <c r="EJ143" s="1">
        <v>4</v>
      </c>
      <c r="EK143" s="1">
        <v>12804</v>
      </c>
      <c r="EL143" s="1">
        <f t="shared" si="62"/>
        <v>10877</v>
      </c>
      <c r="EM143" s="1">
        <v>4</v>
      </c>
      <c r="EN143" s="1">
        <v>14886</v>
      </c>
      <c r="EO143" s="1">
        <f t="shared" si="63"/>
        <v>12748</v>
      </c>
      <c r="EP143" s="1">
        <v>4</v>
      </c>
      <c r="EQ143" s="1">
        <v>15986</v>
      </c>
      <c r="ER143" s="1">
        <f t="shared" si="64"/>
        <v>13413</v>
      </c>
      <c r="ES143" s="1">
        <v>4</v>
      </c>
      <c r="ET143" s="1">
        <v>13809</v>
      </c>
      <c r="EU143" s="1">
        <f t="shared" si="65"/>
        <v>11849</v>
      </c>
      <c r="EV143" s="1">
        <v>4</v>
      </c>
      <c r="EW143" s="1">
        <v>16383</v>
      </c>
      <c r="EX143" s="1">
        <f t="shared" si="66"/>
        <v>14315</v>
      </c>
      <c r="EY143" s="1">
        <v>4</v>
      </c>
      <c r="EZ143" s="1">
        <v>13486</v>
      </c>
      <c r="FA143" s="1">
        <f t="shared" si="67"/>
        <v>11187</v>
      </c>
      <c r="FB143" s="1">
        <v>4</v>
      </c>
      <c r="FC143" s="1">
        <v>14146</v>
      </c>
      <c r="FD143" s="1">
        <f t="shared" si="68"/>
        <v>11656</v>
      </c>
      <c r="FE143" s="1">
        <v>4</v>
      </c>
      <c r="FF143" s="1">
        <v>16383</v>
      </c>
      <c r="FG143" s="1">
        <f t="shared" si="69"/>
        <v>13626</v>
      </c>
      <c r="FH143" s="1">
        <v>4</v>
      </c>
      <c r="FI143" s="1">
        <v>12581</v>
      </c>
      <c r="FJ143" s="1">
        <f t="shared" si="70"/>
        <v>10804</v>
      </c>
    </row>
    <row r="144" spans="1:166" x14ac:dyDescent="0.25">
      <c r="A144" s="2"/>
      <c r="K144" s="1">
        <v>15</v>
      </c>
      <c r="L144" s="1">
        <v>1562.8026402640301</v>
      </c>
      <c r="M144" s="1">
        <f t="shared" si="45"/>
        <v>-13.997359735969894</v>
      </c>
      <c r="Q144" s="1">
        <v>15</v>
      </c>
      <c r="R144" s="1">
        <v>1512.1543967280199</v>
      </c>
      <c r="S144" s="1">
        <f t="shared" si="47"/>
        <v>19.854396728019992</v>
      </c>
      <c r="AW144" s="2"/>
      <c r="AX144" s="1">
        <v>8</v>
      </c>
      <c r="AY144" s="1">
        <v>1858.9317180616699</v>
      </c>
      <c r="AZ144" s="1">
        <f t="shared" si="54"/>
        <v>26.931718061669926</v>
      </c>
      <c r="BD144" s="1">
        <v>8</v>
      </c>
      <c r="BE144" s="1">
        <v>2920.9705274043399</v>
      </c>
      <c r="BF144" s="1">
        <f t="shared" si="55"/>
        <v>1044.9705274043399</v>
      </c>
      <c r="BG144" s="1">
        <v>8</v>
      </c>
      <c r="BH144" s="1">
        <v>2409.65611940299</v>
      </c>
      <c r="BI144" s="1">
        <f t="shared" si="56"/>
        <v>569.65611940299004</v>
      </c>
      <c r="BJ144" s="1">
        <v>8</v>
      </c>
      <c r="BK144" s="1">
        <v>2181.4132581100098</v>
      </c>
      <c r="BL144" s="1">
        <f t="shared" si="57"/>
        <v>276.41325811000979</v>
      </c>
      <c r="BM144" s="1">
        <v>8</v>
      </c>
      <c r="BN144" s="1">
        <v>2186.6201463140101</v>
      </c>
      <c r="BO144" s="1">
        <f t="shared" si="58"/>
        <v>382.62014631401007</v>
      </c>
      <c r="BP144" s="1">
        <v>8</v>
      </c>
      <c r="BQ144" s="1">
        <v>2180.0089498806701</v>
      </c>
      <c r="BR144" s="1">
        <f t="shared" si="59"/>
        <v>359.00894988067012</v>
      </c>
      <c r="BS144" s="1">
        <v>8</v>
      </c>
      <c r="BT144" s="1">
        <v>2261.9090909090901</v>
      </c>
      <c r="BU144" s="1">
        <f t="shared" si="60"/>
        <v>495.90909090909008</v>
      </c>
      <c r="BV144" s="1">
        <v>8</v>
      </c>
      <c r="BW144" s="1">
        <v>2421.6278447121799</v>
      </c>
      <c r="BX144" s="1">
        <f t="shared" si="61"/>
        <v>654.62784471217992</v>
      </c>
      <c r="CP144" s="2"/>
      <c r="CQ144" s="1">
        <v>1</v>
      </c>
      <c r="CR144" s="1">
        <v>5440.1851025869801</v>
      </c>
      <c r="CS144" s="1">
        <f>CR144-1696</f>
        <v>3744.1851025869801</v>
      </c>
      <c r="CT144" s="1">
        <v>1</v>
      </c>
      <c r="CU144" s="1">
        <v>5340.2820359281404</v>
      </c>
      <c r="CV144" s="1">
        <f t="shared" ref="CV144:CV161" si="71">CU144-1691</f>
        <v>3649.2820359281404</v>
      </c>
      <c r="CW144" s="1">
        <v>1</v>
      </c>
      <c r="CX144" s="1">
        <v>4572.88438308887</v>
      </c>
      <c r="CY144" s="1">
        <f t="shared" ref="CY144:CY153" si="72">CX144-1922</f>
        <v>2650.88438308887</v>
      </c>
      <c r="CZ144" s="1">
        <v>1</v>
      </c>
      <c r="DA144" s="1">
        <v>5709.5429056924404</v>
      </c>
      <c r="DB144" s="1">
        <f t="shared" ref="DB144:DB157" si="73">DA144-1797</f>
        <v>3912.5429056924404</v>
      </c>
      <c r="DC144" s="1">
        <v>1</v>
      </c>
      <c r="DD144" s="1">
        <v>4711.5293598234002</v>
      </c>
      <c r="DE144" s="1">
        <f t="shared" ref="DE144:DE160" si="74">DD144-1871</f>
        <v>2840.5293598234002</v>
      </c>
      <c r="DF144" s="1">
        <v>1</v>
      </c>
      <c r="DG144" s="1">
        <v>4676.0747922437704</v>
      </c>
      <c r="DH144" s="1">
        <f t="shared" ref="DH144:DH152" si="75">DG144-1856</f>
        <v>2820.0747922437704</v>
      </c>
      <c r="DI144" s="1">
        <v>1</v>
      </c>
      <c r="DJ144" s="1">
        <v>4431.3570843570797</v>
      </c>
      <c r="DK144" s="1">
        <f t="shared" ref="DK144:DK154" si="76">DJ144-1864</f>
        <v>2567.3570843570797</v>
      </c>
      <c r="DL144" s="1">
        <v>1</v>
      </c>
      <c r="DM144" s="1">
        <v>3662.2643818849501</v>
      </c>
      <c r="DN144" s="1">
        <f t="shared" ref="DN144:DN149" si="77">DM144-1847</f>
        <v>1815.2643818849501</v>
      </c>
      <c r="DO144" s="1">
        <v>1</v>
      </c>
      <c r="DP144" s="1">
        <v>5560.4495548961404</v>
      </c>
      <c r="DQ144" s="1">
        <f t="shared" ref="DQ144:DQ155" si="78">DP144-1767</f>
        <v>3793.4495548961404</v>
      </c>
      <c r="EI144" s="2"/>
      <c r="EJ144" s="1">
        <v>5</v>
      </c>
      <c r="EK144" s="1">
        <v>13593</v>
      </c>
      <c r="EL144" s="1">
        <f t="shared" si="62"/>
        <v>11666</v>
      </c>
      <c r="EM144" s="1">
        <v>5</v>
      </c>
      <c r="EN144" s="1">
        <v>16383</v>
      </c>
      <c r="EO144" s="1">
        <f t="shared" si="63"/>
        <v>14245</v>
      </c>
      <c r="EP144" s="1">
        <v>5</v>
      </c>
      <c r="EQ144" s="1">
        <v>16383</v>
      </c>
      <c r="ER144" s="1">
        <f t="shared" si="64"/>
        <v>13810</v>
      </c>
      <c r="ES144" s="1">
        <v>5</v>
      </c>
      <c r="ET144" s="1">
        <v>14022</v>
      </c>
      <c r="EU144" s="1">
        <f t="shared" si="65"/>
        <v>12062</v>
      </c>
      <c r="EV144" s="1">
        <v>5</v>
      </c>
      <c r="EW144" s="1">
        <v>14688</v>
      </c>
      <c r="EX144" s="1">
        <f t="shared" si="66"/>
        <v>12620</v>
      </c>
      <c r="EY144" s="1">
        <v>5</v>
      </c>
      <c r="EZ144" s="1">
        <v>16383</v>
      </c>
      <c r="FA144" s="1">
        <f t="shared" si="67"/>
        <v>14084</v>
      </c>
      <c r="FB144" s="1">
        <v>5</v>
      </c>
      <c r="FC144" s="1">
        <v>16383</v>
      </c>
      <c r="FD144" s="1">
        <f t="shared" si="68"/>
        <v>13893</v>
      </c>
      <c r="FE144" s="1">
        <v>5</v>
      </c>
      <c r="FF144" s="1">
        <v>16383</v>
      </c>
      <c r="FG144" s="1">
        <f t="shared" si="69"/>
        <v>13626</v>
      </c>
      <c r="FH144" s="1">
        <v>5</v>
      </c>
      <c r="FI144" s="1">
        <v>15305</v>
      </c>
      <c r="FJ144" s="1">
        <f t="shared" si="70"/>
        <v>13528</v>
      </c>
    </row>
    <row r="145" spans="1:166" x14ac:dyDescent="0.25">
      <c r="A145" s="2"/>
      <c r="K145" s="1">
        <v>16</v>
      </c>
      <c r="L145" s="1">
        <v>1695.5732026143801</v>
      </c>
      <c r="M145" s="1">
        <f t="shared" si="45"/>
        <v>118.77320261438012</v>
      </c>
      <c r="R145" s="1" t="s">
        <v>45</v>
      </c>
      <c r="S145" s="1">
        <f>AVERAGE(S130:S144)</f>
        <v>85.663783552809392</v>
      </c>
      <c r="AW145" s="2"/>
      <c r="AX145" s="1">
        <v>9</v>
      </c>
      <c r="AY145" s="1">
        <v>2268.7586206896599</v>
      </c>
      <c r="AZ145" s="1">
        <f t="shared" si="54"/>
        <v>436.75862068965989</v>
      </c>
      <c r="BE145" s="1" t="s">
        <v>45</v>
      </c>
      <c r="BF145" s="1">
        <f>AVERAGE(BF137:BF144)</f>
        <v>999.40471850023516</v>
      </c>
      <c r="BH145" s="1" t="s">
        <v>45</v>
      </c>
      <c r="BI145" s="1">
        <f>AVERAGE(BI137:BI144)</f>
        <v>705.24362261615249</v>
      </c>
      <c r="BJ145" s="1">
        <v>9</v>
      </c>
      <c r="BK145" s="1">
        <v>2141.7746016869701</v>
      </c>
      <c r="BL145" s="1">
        <f t="shared" si="57"/>
        <v>236.77460168697007</v>
      </c>
      <c r="BM145" s="1">
        <v>9</v>
      </c>
      <c r="BN145" s="1">
        <v>2356.0258136924799</v>
      </c>
      <c r="BO145" s="1">
        <f t="shared" si="58"/>
        <v>552.02581369247991</v>
      </c>
      <c r="BP145" s="1">
        <v>9</v>
      </c>
      <c r="BQ145" s="1">
        <v>2210.7776477472198</v>
      </c>
      <c r="BR145" s="1">
        <f t="shared" si="59"/>
        <v>389.77764774721982</v>
      </c>
      <c r="BS145" s="1">
        <v>9</v>
      </c>
      <c r="BT145" s="1">
        <v>2347.2867072111198</v>
      </c>
      <c r="BU145" s="1">
        <f t="shared" si="60"/>
        <v>581.28670721111985</v>
      </c>
      <c r="BV145" s="1">
        <v>9</v>
      </c>
      <c r="BW145" s="1">
        <v>2445.1997336884201</v>
      </c>
      <c r="BX145" s="1">
        <f t="shared" si="61"/>
        <v>678.19973368842011</v>
      </c>
      <c r="CP145" s="2"/>
      <c r="CQ145" s="1">
        <v>2</v>
      </c>
      <c r="CR145" s="1">
        <v>5302.3793279022402</v>
      </c>
      <c r="CS145" s="1">
        <f>CR145-1696</f>
        <v>3606.3793279022402</v>
      </c>
      <c r="CT145" s="1">
        <v>2</v>
      </c>
      <c r="CU145" s="1">
        <v>4510.8559837728199</v>
      </c>
      <c r="CV145" s="1">
        <f t="shared" si="71"/>
        <v>2819.8559837728199</v>
      </c>
      <c r="CW145" s="1">
        <v>2</v>
      </c>
      <c r="CX145" s="1">
        <v>5586.0852575488498</v>
      </c>
      <c r="CY145" s="1">
        <f t="shared" si="72"/>
        <v>3664.0852575488498</v>
      </c>
      <c r="CZ145" s="1">
        <v>2</v>
      </c>
      <c r="DA145" s="1">
        <v>5666.5310638297897</v>
      </c>
      <c r="DB145" s="1">
        <f t="shared" si="73"/>
        <v>3869.5310638297897</v>
      </c>
      <c r="DC145" s="1">
        <v>2</v>
      </c>
      <c r="DD145" s="1">
        <v>5341.9916373239403</v>
      </c>
      <c r="DE145" s="1">
        <f t="shared" si="74"/>
        <v>3470.9916373239403</v>
      </c>
      <c r="DF145" s="1">
        <v>2</v>
      </c>
      <c r="DG145" s="1">
        <v>5313.7323750855603</v>
      </c>
      <c r="DH145" s="1">
        <f t="shared" si="75"/>
        <v>3457.7323750855603</v>
      </c>
      <c r="DI145" s="1">
        <v>2</v>
      </c>
      <c r="DJ145" s="1">
        <v>4595.0687702265404</v>
      </c>
      <c r="DK145" s="1">
        <f t="shared" si="76"/>
        <v>2731.0687702265404</v>
      </c>
      <c r="DL145" s="1">
        <v>2</v>
      </c>
      <c r="DM145" s="1">
        <v>5749.4203262233405</v>
      </c>
      <c r="DN145" s="1">
        <f t="shared" si="77"/>
        <v>3902.4203262233405</v>
      </c>
      <c r="DO145" s="1">
        <v>2</v>
      </c>
      <c r="DP145" s="1">
        <v>6781.8711839165999</v>
      </c>
      <c r="DQ145" s="1">
        <f t="shared" si="78"/>
        <v>5014.8711839165999</v>
      </c>
      <c r="EI145" s="2"/>
      <c r="EJ145" s="1">
        <v>6</v>
      </c>
      <c r="EK145" s="1">
        <v>14869</v>
      </c>
      <c r="EL145" s="1">
        <f t="shared" si="62"/>
        <v>12942</v>
      </c>
      <c r="EM145" s="1">
        <v>6</v>
      </c>
      <c r="EN145" s="1">
        <v>16383</v>
      </c>
      <c r="EO145" s="1">
        <f t="shared" si="63"/>
        <v>14245</v>
      </c>
      <c r="EP145" s="1">
        <v>6</v>
      </c>
      <c r="EQ145" s="1">
        <v>16383</v>
      </c>
      <c r="ER145" s="1">
        <f t="shared" si="64"/>
        <v>13810</v>
      </c>
      <c r="ES145" s="1">
        <v>6</v>
      </c>
      <c r="ET145" s="1">
        <v>12272</v>
      </c>
      <c r="EU145" s="1">
        <f t="shared" si="65"/>
        <v>10312</v>
      </c>
      <c r="EV145" s="1">
        <v>6</v>
      </c>
      <c r="EW145" s="1">
        <v>8649</v>
      </c>
      <c r="EX145" s="1">
        <f t="shared" si="66"/>
        <v>6581</v>
      </c>
      <c r="EY145" s="1">
        <v>6</v>
      </c>
      <c r="EZ145" s="1">
        <v>16383</v>
      </c>
      <c r="FA145" s="1">
        <f t="shared" si="67"/>
        <v>14084</v>
      </c>
      <c r="FB145" s="1">
        <v>6</v>
      </c>
      <c r="FC145" s="1">
        <v>15387</v>
      </c>
      <c r="FD145" s="1">
        <f t="shared" si="68"/>
        <v>12897</v>
      </c>
      <c r="FE145" s="1">
        <v>6</v>
      </c>
      <c r="FF145" s="1">
        <v>13940</v>
      </c>
      <c r="FG145" s="1">
        <f t="shared" si="69"/>
        <v>11183</v>
      </c>
      <c r="FH145" s="1">
        <v>6</v>
      </c>
      <c r="FI145" s="1">
        <v>11084</v>
      </c>
      <c r="FJ145" s="1">
        <f t="shared" si="70"/>
        <v>9307</v>
      </c>
    </row>
    <row r="146" spans="1:166" x14ac:dyDescent="0.25">
      <c r="A146" s="2"/>
      <c r="L146" s="1" t="s">
        <v>45</v>
      </c>
      <c r="M146" s="1">
        <f>AVERAGE(M130:M145)</f>
        <v>70.306468397314433</v>
      </c>
      <c r="AW146" s="2"/>
      <c r="AY146" s="1" t="s">
        <v>45</v>
      </c>
      <c r="AZ146" s="1">
        <f>AVERAGE(AZ137:AZ145)</f>
        <v>282.03166286100435</v>
      </c>
      <c r="BJ146" s="1">
        <v>10</v>
      </c>
      <c r="BK146" s="1">
        <v>2421.5985882352902</v>
      </c>
      <c r="BL146" s="1">
        <f t="shared" si="57"/>
        <v>516.59858823529021</v>
      </c>
      <c r="BM146" s="1">
        <v>10</v>
      </c>
      <c r="BN146" s="1">
        <v>2242.8852183650602</v>
      </c>
      <c r="BO146" s="1">
        <f t="shared" si="58"/>
        <v>438.88521836506015</v>
      </c>
      <c r="BP146" s="1">
        <v>10</v>
      </c>
      <c r="BQ146" s="1">
        <v>2208.0470865214802</v>
      </c>
      <c r="BR146" s="1">
        <f t="shared" si="59"/>
        <v>387.0470865214802</v>
      </c>
      <c r="BS146" s="1">
        <v>10</v>
      </c>
      <c r="BT146" s="1">
        <v>2433.88794567063</v>
      </c>
      <c r="BU146" s="1">
        <f t="shared" si="60"/>
        <v>667.88794567062996</v>
      </c>
      <c r="BV146" s="1">
        <v>10</v>
      </c>
      <c r="BW146" s="1">
        <v>2412.9973009446699</v>
      </c>
      <c r="BX146" s="1">
        <f t="shared" si="61"/>
        <v>645.99730094466986</v>
      </c>
      <c r="CP146" s="2"/>
      <c r="CQ146" s="1">
        <v>3</v>
      </c>
      <c r="CR146" s="1">
        <v>5614.84332493703</v>
      </c>
      <c r="CS146" s="1">
        <f>CR146-1696</f>
        <v>3918.84332493703</v>
      </c>
      <c r="CT146" s="1">
        <v>3</v>
      </c>
      <c r="CU146" s="1">
        <v>4937.4836867862996</v>
      </c>
      <c r="CV146" s="1">
        <f t="shared" si="71"/>
        <v>3246.4836867862996</v>
      </c>
      <c r="CW146" s="1">
        <v>3</v>
      </c>
      <c r="CX146" s="1">
        <v>4841.2588967971496</v>
      </c>
      <c r="CY146" s="1">
        <f t="shared" si="72"/>
        <v>2919.2588967971496</v>
      </c>
      <c r="CZ146" s="1">
        <v>3</v>
      </c>
      <c r="DA146" s="1">
        <v>4865.5605802047803</v>
      </c>
      <c r="DB146" s="1">
        <f t="shared" si="73"/>
        <v>3068.5605802047803</v>
      </c>
      <c r="DC146" s="1">
        <v>3</v>
      </c>
      <c r="DD146" s="1">
        <v>5352.34187140617</v>
      </c>
      <c r="DE146" s="1">
        <f t="shared" si="74"/>
        <v>3481.34187140617</v>
      </c>
      <c r="DF146" s="1">
        <v>3</v>
      </c>
      <c r="DG146" s="1">
        <v>5714.0313138189204</v>
      </c>
      <c r="DH146" s="1">
        <f t="shared" si="75"/>
        <v>3858.0313138189204</v>
      </c>
      <c r="DI146" s="1">
        <v>3</v>
      </c>
      <c r="DJ146" s="1">
        <v>4421.7857142857101</v>
      </c>
      <c r="DK146" s="1">
        <f t="shared" si="76"/>
        <v>2557.7857142857101</v>
      </c>
      <c r="DL146" s="1">
        <v>3</v>
      </c>
      <c r="DM146" s="1">
        <v>7477.9519704433496</v>
      </c>
      <c r="DN146" s="1">
        <f t="shared" si="77"/>
        <v>5630.9519704433496</v>
      </c>
      <c r="DO146" s="1">
        <v>3</v>
      </c>
      <c r="DP146" s="1">
        <v>6165.1486183719198</v>
      </c>
      <c r="DQ146" s="1">
        <f t="shared" si="78"/>
        <v>4398.1486183719198</v>
      </c>
      <c r="EI146" s="2"/>
      <c r="EJ146" s="1">
        <v>7</v>
      </c>
      <c r="EK146" s="1">
        <v>7766</v>
      </c>
      <c r="EL146" s="1">
        <f t="shared" si="62"/>
        <v>5839</v>
      </c>
      <c r="EM146" s="1">
        <v>7</v>
      </c>
      <c r="EN146" s="1">
        <v>9104</v>
      </c>
      <c r="EO146" s="1">
        <f t="shared" si="63"/>
        <v>6966</v>
      </c>
      <c r="EP146" s="1">
        <v>7</v>
      </c>
      <c r="EQ146" s="1">
        <v>15863</v>
      </c>
      <c r="ER146" s="1">
        <f t="shared" si="64"/>
        <v>13290</v>
      </c>
      <c r="ET146" s="1" t="s">
        <v>45</v>
      </c>
      <c r="EU146" s="1">
        <f>AVERAGE(EU140:EU145)</f>
        <v>11479.5</v>
      </c>
      <c r="EV146" s="1">
        <v>7</v>
      </c>
      <c r="EW146" s="1">
        <v>16383</v>
      </c>
      <c r="EX146" s="1">
        <f t="shared" si="66"/>
        <v>14315</v>
      </c>
      <c r="EY146" s="1">
        <v>7</v>
      </c>
      <c r="EZ146" s="1">
        <v>14168</v>
      </c>
      <c r="FA146" s="1">
        <f t="shared" si="67"/>
        <v>11869</v>
      </c>
      <c r="FB146" s="1">
        <v>7</v>
      </c>
      <c r="FC146" s="1">
        <v>15280</v>
      </c>
      <c r="FD146" s="1">
        <f t="shared" si="68"/>
        <v>12790</v>
      </c>
      <c r="FE146" s="1">
        <v>7</v>
      </c>
      <c r="FF146" s="1">
        <v>15259</v>
      </c>
      <c r="FG146" s="1">
        <f t="shared" si="69"/>
        <v>12502</v>
      </c>
      <c r="FH146" s="1">
        <v>7</v>
      </c>
      <c r="FI146" s="1">
        <v>9441</v>
      </c>
      <c r="FJ146" s="1">
        <f t="shared" si="70"/>
        <v>7664</v>
      </c>
    </row>
    <row r="147" spans="1:166" x14ac:dyDescent="0.25">
      <c r="A147" s="2"/>
      <c r="AW147" s="2"/>
      <c r="BJ147" s="1">
        <v>11</v>
      </c>
      <c r="BK147" s="1">
        <v>2328.8452935694299</v>
      </c>
      <c r="BL147" s="1">
        <f t="shared" si="57"/>
        <v>423.84529356942994</v>
      </c>
      <c r="BM147" s="1">
        <v>11</v>
      </c>
      <c r="BN147" s="1">
        <v>2230.86422018349</v>
      </c>
      <c r="BO147" s="1">
        <f t="shared" si="58"/>
        <v>426.86422018349003</v>
      </c>
      <c r="BQ147" s="1" t="s">
        <v>45</v>
      </c>
      <c r="BR147" s="1">
        <f>AVERAGE(BR137:BR146)</f>
        <v>499.23042488787496</v>
      </c>
      <c r="BS147" s="1">
        <v>11</v>
      </c>
      <c r="BT147" s="1">
        <v>2448.66327396098</v>
      </c>
      <c r="BU147" s="1">
        <f t="shared" si="60"/>
        <v>682.66327396097995</v>
      </c>
      <c r="BV147" s="1">
        <v>11</v>
      </c>
      <c r="BW147" s="1">
        <v>2215.9589322381898</v>
      </c>
      <c r="BX147" s="1">
        <f t="shared" si="61"/>
        <v>448.95893223818985</v>
      </c>
      <c r="CP147" s="2"/>
      <c r="CQ147" s="1">
        <v>4</v>
      </c>
      <c r="CR147" s="1">
        <v>5142.4054611025203</v>
      </c>
      <c r="CS147" s="1">
        <f>CR147-1696</f>
        <v>3446.4054611025203</v>
      </c>
      <c r="CT147" s="1">
        <v>4</v>
      </c>
      <c r="CU147" s="1">
        <v>5007.8315617334401</v>
      </c>
      <c r="CV147" s="1">
        <f t="shared" si="71"/>
        <v>3316.8315617334401</v>
      </c>
      <c r="CW147" s="1">
        <v>4</v>
      </c>
      <c r="CX147" s="1">
        <v>5462.6823008849597</v>
      </c>
      <c r="CY147" s="1">
        <f t="shared" si="72"/>
        <v>3540.6823008849597</v>
      </c>
      <c r="CZ147" s="1">
        <v>4</v>
      </c>
      <c r="DA147" s="1">
        <v>5349.4804753819999</v>
      </c>
      <c r="DB147" s="1">
        <f t="shared" si="73"/>
        <v>3552.4804753819999</v>
      </c>
      <c r="DC147" s="1">
        <v>4</v>
      </c>
      <c r="DD147" s="1">
        <v>5530.6657990629901</v>
      </c>
      <c r="DE147" s="1">
        <f t="shared" si="74"/>
        <v>3659.6657990629901</v>
      </c>
      <c r="DF147" s="1">
        <v>4</v>
      </c>
      <c r="DG147" s="1">
        <v>6159.89715832206</v>
      </c>
      <c r="DH147" s="1">
        <f t="shared" si="75"/>
        <v>4303.89715832206</v>
      </c>
      <c r="DI147" s="1">
        <v>4</v>
      </c>
      <c r="DJ147" s="1">
        <v>4815.2149758454098</v>
      </c>
      <c r="DK147" s="1">
        <f t="shared" si="76"/>
        <v>2951.2149758454098</v>
      </c>
      <c r="DL147" s="1">
        <v>4</v>
      </c>
      <c r="DM147" s="1">
        <v>6116.3906832298098</v>
      </c>
      <c r="DN147" s="1">
        <f t="shared" si="77"/>
        <v>4269.3906832298098</v>
      </c>
      <c r="DO147" s="1">
        <v>4</v>
      </c>
      <c r="DP147" s="1">
        <v>6452.6684330053004</v>
      </c>
      <c r="DQ147" s="1">
        <f t="shared" si="78"/>
        <v>4685.6684330053004</v>
      </c>
      <c r="EI147" s="2"/>
      <c r="EJ147" s="1">
        <v>8</v>
      </c>
      <c r="EK147" s="1">
        <v>16020</v>
      </c>
      <c r="EL147" s="1">
        <f t="shared" si="62"/>
        <v>14093</v>
      </c>
      <c r="EM147" s="1">
        <v>8</v>
      </c>
      <c r="EN147" s="1">
        <v>16393</v>
      </c>
      <c r="EO147" s="1">
        <f t="shared" si="63"/>
        <v>14255</v>
      </c>
      <c r="EP147" s="1">
        <v>8</v>
      </c>
      <c r="EQ147" s="1">
        <v>16383</v>
      </c>
      <c r="ER147" s="1">
        <f t="shared" si="64"/>
        <v>13810</v>
      </c>
      <c r="EV147" s="1">
        <v>8</v>
      </c>
      <c r="EW147" s="1">
        <v>15823</v>
      </c>
      <c r="EX147" s="1">
        <f t="shared" si="66"/>
        <v>13755</v>
      </c>
      <c r="EY147" s="1">
        <v>8</v>
      </c>
      <c r="EZ147" s="1">
        <v>8288</v>
      </c>
      <c r="FA147" s="1">
        <f t="shared" si="67"/>
        <v>5989</v>
      </c>
      <c r="FB147" s="1">
        <v>8</v>
      </c>
      <c r="FC147" s="1">
        <v>11458</v>
      </c>
      <c r="FD147" s="1">
        <f t="shared" si="68"/>
        <v>8968</v>
      </c>
      <c r="FE147" s="1">
        <v>8</v>
      </c>
      <c r="FF147" s="1">
        <v>14710</v>
      </c>
      <c r="FG147" s="1">
        <f t="shared" si="69"/>
        <v>11953</v>
      </c>
      <c r="FH147" s="1">
        <v>8</v>
      </c>
      <c r="FI147" s="1">
        <v>12770</v>
      </c>
      <c r="FJ147" s="1">
        <f t="shared" si="70"/>
        <v>10993</v>
      </c>
    </row>
    <row r="148" spans="1:166" x14ac:dyDescent="0.25">
      <c r="A148" s="2"/>
      <c r="B148" s="1" t="s">
        <v>4</v>
      </c>
      <c r="AW148" s="2"/>
      <c r="BJ148" s="1">
        <v>12</v>
      </c>
      <c r="BK148" s="1">
        <v>2447.94962335217</v>
      </c>
      <c r="BL148" s="1">
        <f t="shared" si="57"/>
        <v>542.94962335216997</v>
      </c>
      <c r="BM148" s="1">
        <v>12</v>
      </c>
      <c r="BN148" s="1">
        <v>2177.0968921389399</v>
      </c>
      <c r="BO148" s="1">
        <f t="shared" si="58"/>
        <v>373.09689213893989</v>
      </c>
      <c r="BS148" s="1">
        <v>12</v>
      </c>
      <c r="BT148" s="1">
        <v>2428.1762189905899</v>
      </c>
      <c r="BU148" s="1">
        <f t="shared" si="60"/>
        <v>662.17621899058986</v>
      </c>
      <c r="BV148" s="1">
        <v>12</v>
      </c>
      <c r="BW148" s="1">
        <v>2347.6932052162001</v>
      </c>
      <c r="BX148" s="1">
        <f t="shared" si="61"/>
        <v>580.69320521620011</v>
      </c>
      <c r="CP148" s="2"/>
      <c r="CR148" s="1" t="s">
        <v>45</v>
      </c>
      <c r="CS148" s="1">
        <f>AVERAGE(CS144:CS147)</f>
        <v>3678.9533041321929</v>
      </c>
      <c r="CT148" s="1">
        <v>5</v>
      </c>
      <c r="CU148" s="1">
        <v>5267.8860655737699</v>
      </c>
      <c r="CV148" s="1">
        <f t="shared" si="71"/>
        <v>3576.8860655737699</v>
      </c>
      <c r="CW148" s="1">
        <v>5</v>
      </c>
      <c r="CX148" s="1">
        <v>5504.5144804088604</v>
      </c>
      <c r="CY148" s="1">
        <f t="shared" si="72"/>
        <v>3582.5144804088604</v>
      </c>
      <c r="CZ148" s="1">
        <v>5</v>
      </c>
      <c r="DA148" s="1">
        <v>5072.08532423208</v>
      </c>
      <c r="DB148" s="1">
        <f t="shared" si="73"/>
        <v>3275.08532423208</v>
      </c>
      <c r="DC148" s="1">
        <v>5</v>
      </c>
      <c r="DD148" s="1">
        <v>5352.6393442622903</v>
      </c>
      <c r="DE148" s="1">
        <f t="shared" si="74"/>
        <v>3481.6393442622903</v>
      </c>
      <c r="DF148" s="1">
        <v>5</v>
      </c>
      <c r="DG148" s="1">
        <v>4756.3562202583298</v>
      </c>
      <c r="DH148" s="1">
        <f t="shared" si="75"/>
        <v>2900.3562202583298</v>
      </c>
      <c r="DI148" s="1">
        <v>5</v>
      </c>
      <c r="DJ148" s="1">
        <v>4964.78437754272</v>
      </c>
      <c r="DK148" s="1">
        <f t="shared" si="76"/>
        <v>3100.78437754272</v>
      </c>
      <c r="DL148" s="1">
        <v>5</v>
      </c>
      <c r="DM148" s="1">
        <v>5270.8435929648203</v>
      </c>
      <c r="DN148" s="1">
        <f t="shared" si="77"/>
        <v>3423.8435929648203</v>
      </c>
      <c r="DO148" s="1">
        <v>5</v>
      </c>
      <c r="DP148" s="1">
        <v>6046.5149925037504</v>
      </c>
      <c r="DQ148" s="1">
        <f t="shared" si="78"/>
        <v>4279.5149925037504</v>
      </c>
      <c r="EI148" s="2"/>
      <c r="EJ148" s="1">
        <v>9</v>
      </c>
      <c r="EK148" s="1">
        <v>12741</v>
      </c>
      <c r="EL148" s="1">
        <f t="shared" si="62"/>
        <v>10814</v>
      </c>
      <c r="EM148" s="1">
        <v>9</v>
      </c>
      <c r="EN148" s="1">
        <v>13986</v>
      </c>
      <c r="EO148" s="1">
        <f t="shared" si="63"/>
        <v>11848</v>
      </c>
      <c r="EP148" s="1">
        <v>9</v>
      </c>
      <c r="EQ148" s="1">
        <v>13996</v>
      </c>
      <c r="ER148" s="1">
        <f t="shared" si="64"/>
        <v>11423</v>
      </c>
      <c r="EV148" s="1">
        <v>9</v>
      </c>
      <c r="EW148" s="1">
        <v>16383</v>
      </c>
      <c r="EX148" s="1">
        <f t="shared" si="66"/>
        <v>14315</v>
      </c>
      <c r="EY148" s="1">
        <v>9</v>
      </c>
      <c r="EZ148" s="1">
        <v>16383</v>
      </c>
      <c r="FA148" s="1">
        <f t="shared" si="67"/>
        <v>14084</v>
      </c>
      <c r="FB148" s="1">
        <v>9</v>
      </c>
      <c r="FC148" s="1">
        <v>14155</v>
      </c>
      <c r="FD148" s="1">
        <f t="shared" si="68"/>
        <v>11665</v>
      </c>
      <c r="FE148" s="1">
        <v>9</v>
      </c>
      <c r="FF148" s="1">
        <v>12959</v>
      </c>
      <c r="FG148" s="1">
        <f t="shared" si="69"/>
        <v>10202</v>
      </c>
      <c r="FH148" s="1">
        <v>9</v>
      </c>
      <c r="FI148" s="1">
        <v>9896</v>
      </c>
      <c r="FJ148" s="1">
        <f t="shared" si="70"/>
        <v>8119</v>
      </c>
    </row>
    <row r="149" spans="1:166" x14ac:dyDescent="0.25">
      <c r="A149" s="2"/>
      <c r="B149" s="1" t="s">
        <v>50</v>
      </c>
      <c r="D149" s="1" t="s">
        <v>56</v>
      </c>
      <c r="E149" s="1">
        <f>AVERAGE(D160, G165, J164, M163, P165, S162, V161, Y160, AB168, AE166, AH165, AK166, AN161, AQ164, AT166)</f>
        <v>108.94549000506241</v>
      </c>
      <c r="AW149" s="2"/>
      <c r="BJ149" s="1">
        <v>13</v>
      </c>
      <c r="BK149" s="1">
        <v>2251.0654875717</v>
      </c>
      <c r="BL149" s="1">
        <f t="shared" si="57"/>
        <v>346.06548757170003</v>
      </c>
      <c r="BM149" s="1">
        <v>13</v>
      </c>
      <c r="BN149" s="1">
        <v>2221.8292383292401</v>
      </c>
      <c r="BO149" s="1">
        <f t="shared" si="58"/>
        <v>417.82923832924007</v>
      </c>
      <c r="BS149" s="1">
        <v>13</v>
      </c>
      <c r="BT149" s="1">
        <v>2473.23659574468</v>
      </c>
      <c r="BU149" s="1">
        <f t="shared" si="60"/>
        <v>707.23659574468002</v>
      </c>
      <c r="BV149" s="1">
        <v>13</v>
      </c>
      <c r="BW149" s="1">
        <v>2315.53438789546</v>
      </c>
      <c r="BX149" s="1">
        <f t="shared" si="61"/>
        <v>548.53438789545999</v>
      </c>
      <c r="CP149" s="2"/>
      <c r="CT149" s="1">
        <v>6</v>
      </c>
      <c r="CU149" s="1">
        <v>4457.8141809291001</v>
      </c>
      <c r="CV149" s="1">
        <f t="shared" si="71"/>
        <v>2766.8141809291001</v>
      </c>
      <c r="CW149" s="1">
        <v>6</v>
      </c>
      <c r="CX149" s="1">
        <v>5202.88830715532</v>
      </c>
      <c r="CY149" s="1">
        <f t="shared" si="72"/>
        <v>3280.88830715532</v>
      </c>
      <c r="CZ149" s="1">
        <v>6</v>
      </c>
      <c r="DA149" s="1">
        <v>4723.7478632478596</v>
      </c>
      <c r="DB149" s="1">
        <f t="shared" si="73"/>
        <v>2926.7478632478596</v>
      </c>
      <c r="DC149" s="1">
        <v>6</v>
      </c>
      <c r="DD149" s="1">
        <v>5146.3307600950102</v>
      </c>
      <c r="DE149" s="1">
        <f t="shared" si="74"/>
        <v>3275.3307600950102</v>
      </c>
      <c r="DF149" s="1">
        <v>6</v>
      </c>
      <c r="DG149" s="1">
        <v>4742.3462335867298</v>
      </c>
      <c r="DH149" s="1">
        <f t="shared" si="75"/>
        <v>2886.3462335867298</v>
      </c>
      <c r="DI149" s="1">
        <v>6</v>
      </c>
      <c r="DJ149" s="1">
        <v>4767.9864649681504</v>
      </c>
      <c r="DK149" s="1">
        <f t="shared" si="76"/>
        <v>2903.9864649681504</v>
      </c>
      <c r="DL149" s="1">
        <v>6</v>
      </c>
      <c r="DM149" s="1">
        <v>4732.0166769610896</v>
      </c>
      <c r="DN149" s="1">
        <f t="shared" si="77"/>
        <v>2885.0166769610896</v>
      </c>
      <c r="DO149" s="1">
        <v>6</v>
      </c>
      <c r="DP149" s="1">
        <v>5443.7386785449098</v>
      </c>
      <c r="DQ149" s="1">
        <f t="shared" si="78"/>
        <v>3676.7386785449098</v>
      </c>
      <c r="EI149" s="2"/>
      <c r="EJ149" s="1">
        <v>10</v>
      </c>
      <c r="EK149" s="1">
        <v>13329</v>
      </c>
      <c r="EL149" s="1">
        <f t="shared" si="62"/>
        <v>11402</v>
      </c>
      <c r="EM149" s="1">
        <v>10</v>
      </c>
      <c r="EN149" s="1">
        <v>11621</v>
      </c>
      <c r="EO149" s="1">
        <f t="shared" si="63"/>
        <v>9483</v>
      </c>
      <c r="EQ149" s="1" t="s">
        <v>45</v>
      </c>
      <c r="ER149" s="1">
        <f>AVERAGE(ER140:ER148)</f>
        <v>13442.888888888889</v>
      </c>
      <c r="EV149" s="1">
        <v>10</v>
      </c>
      <c r="EW149" s="1">
        <v>11560</v>
      </c>
      <c r="EX149" s="1">
        <f t="shared" si="66"/>
        <v>9492</v>
      </c>
      <c r="EY149" s="1">
        <v>10</v>
      </c>
      <c r="EZ149" s="1">
        <v>13304</v>
      </c>
      <c r="FA149" s="1">
        <f t="shared" si="67"/>
        <v>11005</v>
      </c>
      <c r="FB149" s="1">
        <v>10</v>
      </c>
      <c r="FC149" s="1">
        <v>15933</v>
      </c>
      <c r="FD149" s="1">
        <f t="shared" si="68"/>
        <v>13443</v>
      </c>
      <c r="FE149" s="1">
        <v>10</v>
      </c>
      <c r="FF149" s="1">
        <v>15596</v>
      </c>
      <c r="FG149" s="1">
        <f t="shared" si="69"/>
        <v>12839</v>
      </c>
      <c r="FI149" s="1" t="s">
        <v>45</v>
      </c>
      <c r="FJ149" s="1">
        <f>AVERAGE(FJ140:FJ148)</f>
        <v>11236.888888888889</v>
      </c>
    </row>
    <row r="150" spans="1:166" x14ac:dyDescent="0.25">
      <c r="A150" s="2"/>
      <c r="B150" s="3" t="s">
        <v>55</v>
      </c>
      <c r="AW150" s="2"/>
      <c r="BJ150" s="1">
        <v>14</v>
      </c>
      <c r="BK150" s="1">
        <v>2355.0660112359601</v>
      </c>
      <c r="BL150" s="1">
        <f t="shared" si="57"/>
        <v>450.0660112359601</v>
      </c>
      <c r="BN150" s="1" t="s">
        <v>45</v>
      </c>
      <c r="BO150" s="1">
        <f>AVERAGE(BO137:BO149)</f>
        <v>503.79716940757311</v>
      </c>
      <c r="BS150" s="1">
        <v>14</v>
      </c>
      <c r="BT150" s="1">
        <v>2322.5500000000002</v>
      </c>
      <c r="BU150" s="1">
        <f t="shared" si="60"/>
        <v>556.55000000000018</v>
      </c>
      <c r="BV150" s="1">
        <v>14</v>
      </c>
      <c r="BW150" s="1">
        <v>2387.65100671141</v>
      </c>
      <c r="BX150" s="1">
        <f t="shared" si="61"/>
        <v>620.65100671140999</v>
      </c>
      <c r="CP150" s="2"/>
      <c r="CT150" s="1">
        <v>7</v>
      </c>
      <c r="CU150" s="1">
        <v>4645.1882160392797</v>
      </c>
      <c r="CV150" s="1">
        <f t="shared" si="71"/>
        <v>2954.1882160392797</v>
      </c>
      <c r="CW150" s="1">
        <v>7</v>
      </c>
      <c r="CX150" s="1">
        <v>5066.6734333627501</v>
      </c>
      <c r="CY150" s="1">
        <f t="shared" si="72"/>
        <v>3144.6734333627501</v>
      </c>
      <c r="CZ150" s="1">
        <v>7</v>
      </c>
      <c r="DA150" s="1">
        <v>5003.2497839239404</v>
      </c>
      <c r="DB150" s="1">
        <f t="shared" si="73"/>
        <v>3206.2497839239404</v>
      </c>
      <c r="DC150" s="1">
        <v>7</v>
      </c>
      <c r="DD150" s="1">
        <v>5363.6799761620996</v>
      </c>
      <c r="DE150" s="1">
        <f t="shared" si="74"/>
        <v>3492.6799761620996</v>
      </c>
      <c r="DF150" s="1">
        <v>7</v>
      </c>
      <c r="DG150" s="1">
        <v>5343.6372347707002</v>
      </c>
      <c r="DH150" s="1">
        <f t="shared" si="75"/>
        <v>3487.6372347707002</v>
      </c>
      <c r="DI150" s="1">
        <v>7</v>
      </c>
      <c r="DJ150" s="1">
        <v>5027.5606796116499</v>
      </c>
      <c r="DK150" s="1">
        <f t="shared" si="76"/>
        <v>3163.5606796116499</v>
      </c>
      <c r="DM150" s="1" t="s">
        <v>45</v>
      </c>
      <c r="DN150" s="1">
        <f>AVERAGE(DN144:DN149)</f>
        <v>3654.4812719512265</v>
      </c>
      <c r="DO150" s="1">
        <v>7</v>
      </c>
      <c r="DP150" s="1">
        <v>5249.3151197604802</v>
      </c>
      <c r="DQ150" s="1">
        <f t="shared" si="78"/>
        <v>3482.3151197604802</v>
      </c>
      <c r="EI150" s="2"/>
      <c r="EJ150" s="1">
        <v>11</v>
      </c>
      <c r="EK150" s="1">
        <v>13430</v>
      </c>
      <c r="EL150" s="1">
        <f t="shared" si="62"/>
        <v>11503</v>
      </c>
      <c r="EM150" s="1">
        <v>11</v>
      </c>
      <c r="EN150" s="1">
        <v>14064</v>
      </c>
      <c r="EO150" s="1">
        <f t="shared" si="63"/>
        <v>11926</v>
      </c>
      <c r="EV150" s="1">
        <v>11</v>
      </c>
      <c r="EW150" s="1">
        <v>12918</v>
      </c>
      <c r="EX150" s="1">
        <f t="shared" si="66"/>
        <v>10850</v>
      </c>
      <c r="EY150" s="1">
        <v>11</v>
      </c>
      <c r="EZ150" s="1">
        <v>16383</v>
      </c>
      <c r="FA150" s="1">
        <f t="shared" si="67"/>
        <v>14084</v>
      </c>
      <c r="FB150" s="1">
        <v>11</v>
      </c>
      <c r="FC150" s="1">
        <v>16383</v>
      </c>
      <c r="FD150" s="1">
        <f t="shared" si="68"/>
        <v>13893</v>
      </c>
      <c r="FE150" s="1">
        <v>11</v>
      </c>
      <c r="FF150" s="1">
        <v>12594</v>
      </c>
      <c r="FG150" s="1">
        <f t="shared" si="69"/>
        <v>9837</v>
      </c>
    </row>
    <row r="151" spans="1:166" x14ac:dyDescent="0.25">
      <c r="A151" s="2"/>
      <c r="B151" s="1">
        <v>1</v>
      </c>
      <c r="E151" s="1">
        <v>2</v>
      </c>
      <c r="H151" s="1">
        <v>3</v>
      </c>
      <c r="K151" s="1">
        <v>4</v>
      </c>
      <c r="N151" s="1">
        <v>5</v>
      </c>
      <c r="Q151" s="1">
        <v>6</v>
      </c>
      <c r="T151" s="1">
        <v>7</v>
      </c>
      <c r="W151" s="1">
        <v>8</v>
      </c>
      <c r="Z151" s="1">
        <v>9</v>
      </c>
      <c r="AC151" s="1">
        <v>10</v>
      </c>
      <c r="AF151" s="1">
        <v>11</v>
      </c>
      <c r="AI151" s="1">
        <v>12</v>
      </c>
      <c r="AL151" s="1">
        <v>13</v>
      </c>
      <c r="AO151" s="1">
        <v>14</v>
      </c>
      <c r="AR151" s="1">
        <v>15</v>
      </c>
      <c r="AW151" s="2"/>
      <c r="BJ151" s="1">
        <v>15</v>
      </c>
      <c r="BK151" s="1">
        <v>2460.4920486435899</v>
      </c>
      <c r="BL151" s="1">
        <f t="shared" si="57"/>
        <v>555.4920486435899</v>
      </c>
      <c r="BS151" s="1">
        <v>15</v>
      </c>
      <c r="BT151" s="1">
        <v>2476.9231433506002</v>
      </c>
      <c r="BU151" s="1">
        <f t="shared" si="60"/>
        <v>710.92314335060018</v>
      </c>
      <c r="BV151" s="1">
        <v>15</v>
      </c>
      <c r="BW151" s="1">
        <v>2316.0054163845598</v>
      </c>
      <c r="BX151" s="1">
        <f t="shared" si="61"/>
        <v>549.00541638455979</v>
      </c>
      <c r="CP151" s="2"/>
      <c r="CT151" s="1">
        <v>8</v>
      </c>
      <c r="CU151" s="1">
        <v>5996.8681408681396</v>
      </c>
      <c r="CV151" s="1">
        <f t="shared" si="71"/>
        <v>4305.8681408681396</v>
      </c>
      <c r="CW151" s="1">
        <v>8</v>
      </c>
      <c r="CX151" s="1">
        <v>4606.0755048288001</v>
      </c>
      <c r="CY151" s="1">
        <f t="shared" si="72"/>
        <v>2684.0755048288001</v>
      </c>
      <c r="CZ151" s="1">
        <v>8</v>
      </c>
      <c r="DA151" s="1">
        <v>6181.4118150684899</v>
      </c>
      <c r="DB151" s="1">
        <f t="shared" si="73"/>
        <v>4384.4118150684899</v>
      </c>
      <c r="DC151" s="1">
        <v>8</v>
      </c>
      <c r="DD151" s="1">
        <v>5741.0391095066198</v>
      </c>
      <c r="DE151" s="1">
        <f t="shared" si="74"/>
        <v>3870.0391095066198</v>
      </c>
      <c r="DF151" s="1">
        <v>8</v>
      </c>
      <c r="DG151" s="1">
        <v>5275.88319672131</v>
      </c>
      <c r="DH151" s="1">
        <f t="shared" si="75"/>
        <v>3419.88319672131</v>
      </c>
      <c r="DI151" s="1">
        <v>8</v>
      </c>
      <c r="DJ151" s="1">
        <v>4470.8665048543699</v>
      </c>
      <c r="DK151" s="1">
        <f t="shared" si="76"/>
        <v>2606.8665048543699</v>
      </c>
      <c r="DO151" s="1">
        <v>8</v>
      </c>
      <c r="DP151" s="1">
        <v>4686.4200298953701</v>
      </c>
      <c r="DQ151" s="1">
        <f t="shared" si="78"/>
        <v>2919.4200298953701</v>
      </c>
      <c r="EI151" s="2"/>
      <c r="EK151" s="1" t="s">
        <v>45</v>
      </c>
      <c r="EL151" s="1">
        <f>AVERAGE(EL140:EL150)</f>
        <v>10803</v>
      </c>
      <c r="EM151" s="1">
        <v>12</v>
      </c>
      <c r="EN151" s="1">
        <v>16383</v>
      </c>
      <c r="EO151" s="1">
        <f t="shared" si="63"/>
        <v>14245</v>
      </c>
      <c r="EW151" s="1" t="s">
        <v>45</v>
      </c>
      <c r="EX151" s="1">
        <f>AVERAGE(EX140:EX150)</f>
        <v>11840.09090909091</v>
      </c>
      <c r="EY151" s="1">
        <v>12</v>
      </c>
      <c r="EZ151" s="1">
        <v>12826</v>
      </c>
      <c r="FA151" s="1">
        <f t="shared" si="67"/>
        <v>10527</v>
      </c>
      <c r="FC151" s="1" t="s">
        <v>45</v>
      </c>
      <c r="FD151" s="1">
        <f>AVERAGE(FD140:FD150)</f>
        <v>12676</v>
      </c>
      <c r="FE151" s="1">
        <v>12</v>
      </c>
      <c r="FF151" s="1">
        <v>13033</v>
      </c>
      <c r="FG151" s="1">
        <f t="shared" si="69"/>
        <v>10276</v>
      </c>
    </row>
    <row r="152" spans="1:166" x14ac:dyDescent="0.25">
      <c r="A152" s="2"/>
      <c r="B152" s="1" t="s">
        <v>43</v>
      </c>
      <c r="D152" s="1" t="s">
        <v>44</v>
      </c>
      <c r="E152" s="1" t="s">
        <v>43</v>
      </c>
      <c r="G152" s="1" t="s">
        <v>44</v>
      </c>
      <c r="H152" s="1" t="s">
        <v>43</v>
      </c>
      <c r="J152" s="1" t="s">
        <v>44</v>
      </c>
      <c r="K152" s="1" t="s">
        <v>43</v>
      </c>
      <c r="M152" s="1" t="s">
        <v>44</v>
      </c>
      <c r="N152" s="1" t="s">
        <v>43</v>
      </c>
      <c r="P152" s="1" t="s">
        <v>44</v>
      </c>
      <c r="Q152" s="1" t="s">
        <v>43</v>
      </c>
      <c r="S152" s="1" t="s">
        <v>44</v>
      </c>
      <c r="T152" s="1" t="s">
        <v>43</v>
      </c>
      <c r="V152" s="1" t="s">
        <v>44</v>
      </c>
      <c r="W152" s="1" t="s">
        <v>43</v>
      </c>
      <c r="Y152" s="1" t="s">
        <v>44</v>
      </c>
      <c r="Z152" s="1" t="s">
        <v>43</v>
      </c>
      <c r="AB152" s="1" t="s">
        <v>44</v>
      </c>
      <c r="AC152" s="1" t="s">
        <v>43</v>
      </c>
      <c r="AE152" s="1" t="s">
        <v>44</v>
      </c>
      <c r="AF152" s="1" t="s">
        <v>43</v>
      </c>
      <c r="AH152" s="1" t="s">
        <v>44</v>
      </c>
      <c r="AI152" s="1" t="s">
        <v>43</v>
      </c>
      <c r="AK152" s="1" t="s">
        <v>44</v>
      </c>
      <c r="AL152" s="1" t="s">
        <v>43</v>
      </c>
      <c r="AN152" s="1" t="s">
        <v>44</v>
      </c>
      <c r="AO152" s="1" t="s">
        <v>43</v>
      </c>
      <c r="AQ152" s="1" t="s">
        <v>44</v>
      </c>
      <c r="AR152" s="1" t="s">
        <v>43</v>
      </c>
      <c r="AT152" s="1" t="s">
        <v>44</v>
      </c>
      <c r="AW152" s="2"/>
      <c r="BK152" s="1" t="s">
        <v>45</v>
      </c>
      <c r="BL152" s="1">
        <f>AVERAGE(BL137:BL151)</f>
        <v>479.19663857363798</v>
      </c>
      <c r="BS152" s="1">
        <v>16</v>
      </c>
      <c r="BT152" s="1">
        <v>2253.2724935732599</v>
      </c>
      <c r="BU152" s="1">
        <f t="shared" si="60"/>
        <v>487.27249357325991</v>
      </c>
      <c r="BV152" s="1">
        <v>16</v>
      </c>
      <c r="BW152" s="1">
        <v>2080.6824644549802</v>
      </c>
      <c r="BX152" s="1">
        <f t="shared" si="61"/>
        <v>313.68246445498016</v>
      </c>
      <c r="CP152" s="2"/>
      <c r="CT152" s="1">
        <v>9</v>
      </c>
      <c r="CU152" s="1">
        <v>5753.7005742411802</v>
      </c>
      <c r="CV152" s="1">
        <f t="shared" si="71"/>
        <v>4062.7005742411802</v>
      </c>
      <c r="CW152" s="1">
        <v>9</v>
      </c>
      <c r="CX152" s="1">
        <v>5574.2935455349298</v>
      </c>
      <c r="CY152" s="1">
        <f t="shared" si="72"/>
        <v>3652.2935455349298</v>
      </c>
      <c r="CZ152" s="1">
        <v>9</v>
      </c>
      <c r="DA152" s="1">
        <v>5758.9183848797202</v>
      </c>
      <c r="DB152" s="1">
        <f t="shared" si="73"/>
        <v>3961.9183848797202</v>
      </c>
      <c r="DC152" s="1">
        <v>9</v>
      </c>
      <c r="DD152" s="1">
        <v>5504.0854392298397</v>
      </c>
      <c r="DE152" s="1">
        <f t="shared" si="74"/>
        <v>3633.0854392298397</v>
      </c>
      <c r="DF152" s="1">
        <v>9</v>
      </c>
      <c r="DG152" s="1">
        <v>4787.8596026490104</v>
      </c>
      <c r="DH152" s="1">
        <f t="shared" si="75"/>
        <v>2931.8596026490104</v>
      </c>
      <c r="DI152" s="1">
        <v>9</v>
      </c>
      <c r="DJ152" s="1">
        <v>4493.5198728139903</v>
      </c>
      <c r="DK152" s="1">
        <f t="shared" si="76"/>
        <v>2629.5198728139903</v>
      </c>
      <c r="DO152" s="1">
        <v>9</v>
      </c>
      <c r="DP152" s="1">
        <v>6220.5064638783297</v>
      </c>
      <c r="DQ152" s="1">
        <f t="shared" si="78"/>
        <v>4453.5064638783297</v>
      </c>
      <c r="EI152" s="2"/>
      <c r="EM152" s="1">
        <v>13</v>
      </c>
      <c r="EN152" s="1">
        <v>15544</v>
      </c>
      <c r="EO152" s="1">
        <f t="shared" si="63"/>
        <v>13406</v>
      </c>
      <c r="EZ152" s="1" t="s">
        <v>45</v>
      </c>
      <c r="FA152" s="1">
        <f>AVERAGE(FA140:FA151)</f>
        <v>11642.583333333334</v>
      </c>
      <c r="FE152" s="1">
        <v>13</v>
      </c>
      <c r="FF152" s="1">
        <v>11567</v>
      </c>
      <c r="FG152" s="1">
        <f t="shared" si="69"/>
        <v>8810</v>
      </c>
    </row>
    <row r="153" spans="1:166" x14ac:dyDescent="0.25">
      <c r="A153" s="2"/>
      <c r="B153" s="1">
        <v>1</v>
      </c>
      <c r="C153" s="1">
        <v>1065.0126014155001</v>
      </c>
      <c r="D153" s="1">
        <f>AVERAGE(C153:C155)</f>
        <v>1117.6896938597502</v>
      </c>
      <c r="E153" s="1">
        <v>1</v>
      </c>
      <c r="F153" s="1">
        <v>1034.2764081338901</v>
      </c>
      <c r="G153" s="1">
        <f>AVERAGE(F153:F155)</f>
        <v>1068.3552636560667</v>
      </c>
      <c r="H153" s="1">
        <v>1</v>
      </c>
      <c r="I153" s="1">
        <v>1022.42810008249</v>
      </c>
      <c r="J153" s="1">
        <f>AVERAGE(I153:I155)</f>
        <v>1076.2522151322701</v>
      </c>
      <c r="K153" s="1">
        <v>1</v>
      </c>
      <c r="L153" s="1">
        <v>1083.5461187214601</v>
      </c>
      <c r="M153" s="1">
        <f>AVERAGE(L153:L155)</f>
        <v>1113.1891865966766</v>
      </c>
      <c r="N153" s="1">
        <v>1</v>
      </c>
      <c r="O153" s="1">
        <v>1019.62148594378</v>
      </c>
      <c r="P153" s="1">
        <f>AVERAGE(O153:O155)</f>
        <v>1082.5273202869269</v>
      </c>
      <c r="Q153" s="1">
        <v>1</v>
      </c>
      <c r="R153" s="1">
        <v>985.97833974711398</v>
      </c>
      <c r="S153" s="1">
        <f>AVERAGE(R153:R155)</f>
        <v>1026.6404453262246</v>
      </c>
      <c r="T153" s="1">
        <v>1</v>
      </c>
      <c r="U153" s="1">
        <v>930.31796621452895</v>
      </c>
      <c r="V153" s="1">
        <f>AVERAGE(U153:U155)</f>
        <v>986.31993459512626</v>
      </c>
      <c r="W153" s="1">
        <v>1</v>
      </c>
      <c r="X153" s="1">
        <v>922.26999847630702</v>
      </c>
      <c r="Y153" s="1">
        <f>AVERAGE(X153:X155)</f>
        <v>966.46693385689025</v>
      </c>
      <c r="Z153" s="1">
        <v>1</v>
      </c>
      <c r="AA153" s="1">
        <v>950.841179889567</v>
      </c>
      <c r="AB153" s="1">
        <f>AVERAGE(AA153:AA155)</f>
        <v>979.95914359088181</v>
      </c>
      <c r="AC153" s="1">
        <v>1</v>
      </c>
      <c r="AD153" s="1">
        <v>966.62540716612398</v>
      </c>
      <c r="AE153" s="1">
        <f>AVERAGE(AD153:AD155)</f>
        <v>1006.420578455498</v>
      </c>
      <c r="AF153" s="1">
        <v>1</v>
      </c>
      <c r="AG153" s="1">
        <v>912.87508048937502</v>
      </c>
      <c r="AH153" s="1">
        <f>AVERAGE(AG153:AG155)</f>
        <v>950.629147939463</v>
      </c>
      <c r="AI153" s="1">
        <v>1</v>
      </c>
      <c r="AJ153" s="1">
        <v>903.53634520706601</v>
      </c>
      <c r="AK153" s="1">
        <f>AVERAGE(AJ153:AJ155)</f>
        <v>929.70175446815665</v>
      </c>
      <c r="AL153" s="1">
        <v>1</v>
      </c>
      <c r="AM153" s="1">
        <v>855.05628101331899</v>
      </c>
      <c r="AN153" s="1">
        <f>AVERAGE(AM153:AM155)</f>
        <v>901.79387667359504</v>
      </c>
      <c r="AO153" s="1">
        <v>1</v>
      </c>
      <c r="AP153" s="1">
        <v>865.24689940284804</v>
      </c>
      <c r="AQ153" s="1">
        <f>AVERAGE(AP153:AP155)</f>
        <v>910.95802497936893</v>
      </c>
      <c r="AR153" s="1">
        <v>1</v>
      </c>
      <c r="AS153" s="1">
        <v>890.25801159356899</v>
      </c>
      <c r="AT153" s="1">
        <f>AVERAGE(AS153:AS155)</f>
        <v>915.66573976434859</v>
      </c>
      <c r="AW153" s="2"/>
      <c r="BS153" s="1">
        <v>17</v>
      </c>
      <c r="BT153" s="1">
        <v>2428.1449275362302</v>
      </c>
      <c r="BU153" s="1">
        <f t="shared" si="60"/>
        <v>662.14492753623017</v>
      </c>
      <c r="BV153" s="1">
        <v>17</v>
      </c>
      <c r="BW153" s="1">
        <v>2102.0523489932898</v>
      </c>
      <c r="BX153" s="1">
        <f t="shared" si="61"/>
        <v>335.0523489932898</v>
      </c>
      <c r="CP153" s="2"/>
      <c r="CT153" s="1">
        <v>10</v>
      </c>
      <c r="CU153" s="1">
        <v>5299.8070032573296</v>
      </c>
      <c r="CV153" s="1">
        <f t="shared" si="71"/>
        <v>3608.8070032573296</v>
      </c>
      <c r="CW153" s="1">
        <v>10</v>
      </c>
      <c r="CX153" s="1">
        <v>4886.9671848013804</v>
      </c>
      <c r="CY153" s="1">
        <f t="shared" si="72"/>
        <v>2964.9671848013804</v>
      </c>
      <c r="CZ153" s="1">
        <v>10</v>
      </c>
      <c r="DA153" s="1">
        <v>5528.2233676975902</v>
      </c>
      <c r="DB153" s="1">
        <f t="shared" si="73"/>
        <v>3731.2233676975902</v>
      </c>
      <c r="DC153" s="1">
        <v>10</v>
      </c>
      <c r="DD153" s="1">
        <v>4675.9578384798097</v>
      </c>
      <c r="DE153" s="1">
        <f t="shared" si="74"/>
        <v>2804.9578384798097</v>
      </c>
      <c r="DG153" s="1" t="s">
        <v>45</v>
      </c>
      <c r="DH153" s="1">
        <f>AVERAGE(DH144:DH152)</f>
        <v>3340.6464586062657</v>
      </c>
      <c r="DI153" s="1">
        <v>10</v>
      </c>
      <c r="DJ153" s="1">
        <v>4854.4566801619403</v>
      </c>
      <c r="DK153" s="1">
        <f t="shared" si="76"/>
        <v>2990.4566801619403</v>
      </c>
      <c r="DO153" s="1">
        <v>10</v>
      </c>
      <c r="DP153" s="1">
        <v>4812.0939849624101</v>
      </c>
      <c r="DQ153" s="1">
        <f t="shared" si="78"/>
        <v>3045.0939849624101</v>
      </c>
      <c r="EI153" s="2"/>
      <c r="EM153" s="1">
        <v>14</v>
      </c>
      <c r="EN153" s="1">
        <v>14001</v>
      </c>
      <c r="EO153" s="1">
        <f t="shared" si="63"/>
        <v>11863</v>
      </c>
      <c r="FE153" s="1">
        <v>14</v>
      </c>
      <c r="FF153" s="1">
        <v>11911</v>
      </c>
      <c r="FG153" s="1">
        <f t="shared" si="69"/>
        <v>9154</v>
      </c>
    </row>
    <row r="154" spans="1:166" x14ac:dyDescent="0.25">
      <c r="A154" s="2"/>
      <c r="B154" s="1">
        <v>2</v>
      </c>
      <c r="C154" s="1">
        <v>1153.1841471801899</v>
      </c>
      <c r="E154" s="1">
        <v>2</v>
      </c>
      <c r="F154" s="1">
        <v>1089.4446050966901</v>
      </c>
      <c r="H154" s="1">
        <v>2</v>
      </c>
      <c r="I154" s="1">
        <v>1102.19801434087</v>
      </c>
      <c r="K154" s="1">
        <v>2</v>
      </c>
      <c r="L154" s="1">
        <v>1124.6631912964599</v>
      </c>
      <c r="N154" s="1">
        <v>2</v>
      </c>
      <c r="O154" s="1">
        <v>1114.1512668599501</v>
      </c>
      <c r="Q154" s="1">
        <v>2</v>
      </c>
      <c r="R154" s="1">
        <v>1050.0898777398399</v>
      </c>
      <c r="T154" s="1">
        <v>2</v>
      </c>
      <c r="U154" s="1">
        <v>1015.23181175688</v>
      </c>
      <c r="W154" s="1">
        <v>2</v>
      </c>
      <c r="X154" s="1">
        <v>991.34709736400998</v>
      </c>
      <c r="Z154" s="1">
        <v>2</v>
      </c>
      <c r="AA154" s="1">
        <v>972.36362325111804</v>
      </c>
      <c r="AC154" s="1">
        <v>2</v>
      </c>
      <c r="AD154" s="1">
        <v>1039.7764578833701</v>
      </c>
      <c r="AF154" s="1">
        <v>2</v>
      </c>
      <c r="AG154" s="1">
        <v>991.15684593957599</v>
      </c>
      <c r="AI154" s="1">
        <v>2</v>
      </c>
      <c r="AJ154" s="1">
        <v>950.80897583429203</v>
      </c>
      <c r="AL154" s="1">
        <v>2</v>
      </c>
      <c r="AM154" s="1">
        <v>923.30709795704604</v>
      </c>
      <c r="AO154" s="1">
        <v>2</v>
      </c>
      <c r="AP154" s="1">
        <v>930.37063583814995</v>
      </c>
      <c r="AR154" s="1">
        <v>2</v>
      </c>
      <c r="AS154" s="1">
        <v>933.43616090948797</v>
      </c>
      <c r="AW154" s="2"/>
      <c r="BS154" s="1">
        <v>18</v>
      </c>
      <c r="BT154" s="1">
        <v>2550.5555555555602</v>
      </c>
      <c r="BU154" s="1">
        <f t="shared" si="60"/>
        <v>784.5555555555602</v>
      </c>
      <c r="BV154" s="1">
        <v>18</v>
      </c>
      <c r="BW154" s="1">
        <v>2515.8738922972102</v>
      </c>
      <c r="BX154" s="1">
        <f t="shared" si="61"/>
        <v>748.8738922972102</v>
      </c>
      <c r="CP154" s="2"/>
      <c r="CT154" s="1">
        <v>11</v>
      </c>
      <c r="CU154" s="1">
        <v>4928.3787268331998</v>
      </c>
      <c r="CV154" s="1">
        <f t="shared" si="71"/>
        <v>3237.3787268331998</v>
      </c>
      <c r="CX154" s="1" t="s">
        <v>45</v>
      </c>
      <c r="CY154" s="1">
        <f>AVERAGE(CY144:CY153)</f>
        <v>3208.432329441187</v>
      </c>
      <c r="CZ154" s="1">
        <v>11</v>
      </c>
      <c r="DA154" s="1">
        <v>5077.66072943172</v>
      </c>
      <c r="DB154" s="1">
        <f t="shared" si="73"/>
        <v>3280.66072943172</v>
      </c>
      <c r="DC154" s="1">
        <v>11</v>
      </c>
      <c r="DD154" s="1">
        <v>4822.2019464720197</v>
      </c>
      <c r="DE154" s="1">
        <f t="shared" si="74"/>
        <v>2951.2019464720197</v>
      </c>
      <c r="DI154" s="1">
        <v>11</v>
      </c>
      <c r="DJ154" s="1">
        <v>5664.1407648494696</v>
      </c>
      <c r="DK154" s="1">
        <f t="shared" si="76"/>
        <v>3800.1407648494696</v>
      </c>
      <c r="DO154" s="1">
        <v>11</v>
      </c>
      <c r="DP154" s="1">
        <v>4526.8179059180602</v>
      </c>
      <c r="DQ154" s="1">
        <f t="shared" si="78"/>
        <v>2759.8179059180602</v>
      </c>
      <c r="EI154" s="2"/>
      <c r="EM154" s="1">
        <v>15</v>
      </c>
      <c r="EN154" s="1">
        <v>13166</v>
      </c>
      <c r="EO154" s="1">
        <f t="shared" si="63"/>
        <v>11028</v>
      </c>
      <c r="FE154" s="1">
        <v>15</v>
      </c>
      <c r="FF154" s="1">
        <v>11139</v>
      </c>
      <c r="FG154" s="1">
        <f t="shared" si="69"/>
        <v>8382</v>
      </c>
    </row>
    <row r="155" spans="1:166" x14ac:dyDescent="0.25">
      <c r="A155" s="2"/>
      <c r="B155" s="1">
        <v>3</v>
      </c>
      <c r="C155" s="1">
        <v>1134.87233298356</v>
      </c>
      <c r="E155" s="1">
        <v>3</v>
      </c>
      <c r="F155" s="1">
        <v>1081.34477773762</v>
      </c>
      <c r="H155" s="1">
        <v>3</v>
      </c>
      <c r="I155" s="1">
        <v>1104.13053097345</v>
      </c>
      <c r="K155" s="1">
        <v>3</v>
      </c>
      <c r="L155" s="1">
        <v>1131.35824977211</v>
      </c>
      <c r="N155" s="1">
        <v>3</v>
      </c>
      <c r="O155" s="1">
        <v>1113.80920805705</v>
      </c>
      <c r="Q155" s="1">
        <v>3</v>
      </c>
      <c r="R155" s="1">
        <v>1043.8531184917199</v>
      </c>
      <c r="T155" s="1">
        <v>3</v>
      </c>
      <c r="U155" s="1">
        <v>1013.41002581397</v>
      </c>
      <c r="W155" s="1">
        <v>3</v>
      </c>
      <c r="X155" s="1">
        <v>985.78370573035397</v>
      </c>
      <c r="Z155" s="1">
        <v>3</v>
      </c>
      <c r="AA155" s="1">
        <v>1016.67262763196</v>
      </c>
      <c r="AC155" s="1">
        <v>3</v>
      </c>
      <c r="AD155" s="1">
        <v>1012.8598703169999</v>
      </c>
      <c r="AF155" s="1">
        <v>3</v>
      </c>
      <c r="AG155" s="1">
        <v>947.85551738943798</v>
      </c>
      <c r="AI155" s="1">
        <v>3</v>
      </c>
      <c r="AJ155" s="1">
        <v>934.75994236311203</v>
      </c>
      <c r="AL155" s="1">
        <v>3</v>
      </c>
      <c r="AM155" s="1">
        <v>927.01825105041996</v>
      </c>
      <c r="AO155" s="1">
        <v>3</v>
      </c>
      <c r="AP155" s="1">
        <v>937.25653969710902</v>
      </c>
      <c r="AR155" s="1">
        <v>3</v>
      </c>
      <c r="AS155" s="1">
        <v>923.30304678998903</v>
      </c>
      <c r="AW155" s="2"/>
      <c r="BS155" s="1">
        <v>19</v>
      </c>
      <c r="BT155" s="1">
        <v>2204.5171821305798</v>
      </c>
      <c r="BU155" s="1">
        <f t="shared" si="60"/>
        <v>438.51718213057984</v>
      </c>
      <c r="BV155" s="1">
        <v>19</v>
      </c>
      <c r="BW155" s="1">
        <v>2420.9590443686002</v>
      </c>
      <c r="BX155" s="1">
        <f t="shared" si="61"/>
        <v>653.95904436860019</v>
      </c>
      <c r="CP155" s="2"/>
      <c r="CT155" s="1">
        <v>12</v>
      </c>
      <c r="CU155" s="1">
        <v>4594.8901545972303</v>
      </c>
      <c r="CV155" s="1">
        <f t="shared" si="71"/>
        <v>2903.8901545972303</v>
      </c>
      <c r="CZ155" s="1">
        <v>12</v>
      </c>
      <c r="DA155" s="1">
        <v>4895.06530958439</v>
      </c>
      <c r="DB155" s="1">
        <f t="shared" si="73"/>
        <v>3098.06530958439</v>
      </c>
      <c r="DC155" s="1">
        <v>12</v>
      </c>
      <c r="DD155" s="1">
        <v>4569.6293413173698</v>
      </c>
      <c r="DE155" s="1">
        <f t="shared" si="74"/>
        <v>2698.6293413173698</v>
      </c>
      <c r="DJ155" s="1" t="s">
        <v>45</v>
      </c>
      <c r="DK155" s="1">
        <f>AVERAGE(DK144:DK154)</f>
        <v>2909.3401717742759</v>
      </c>
      <c r="DO155" s="1">
        <v>12</v>
      </c>
      <c r="DP155" s="1">
        <v>5247.0303478904498</v>
      </c>
      <c r="DQ155" s="1">
        <f t="shared" si="78"/>
        <v>3480.0303478904498</v>
      </c>
      <c r="EI155" s="2"/>
      <c r="EN155" s="1" t="s">
        <v>45</v>
      </c>
      <c r="EO155" s="1">
        <f>AVERAGE(EO140:EO154)</f>
        <v>12217.4</v>
      </c>
      <c r="FE155" s="1">
        <v>16</v>
      </c>
      <c r="FF155" s="1">
        <v>16383</v>
      </c>
      <c r="FG155" s="1">
        <f t="shared" si="69"/>
        <v>13626</v>
      </c>
    </row>
    <row r="156" spans="1:166" x14ac:dyDescent="0.25">
      <c r="A156" s="2"/>
      <c r="B156" s="1" t="s">
        <v>34</v>
      </c>
      <c r="D156" s="1" t="s">
        <v>42</v>
      </c>
      <c r="E156" s="1" t="s">
        <v>34</v>
      </c>
      <c r="G156" s="1" t="s">
        <v>42</v>
      </c>
      <c r="H156" s="1" t="s">
        <v>34</v>
      </c>
      <c r="J156" s="1" t="s">
        <v>42</v>
      </c>
      <c r="K156" s="1" t="s">
        <v>34</v>
      </c>
      <c r="N156" s="1" t="s">
        <v>34</v>
      </c>
      <c r="Q156" s="1" t="s">
        <v>34</v>
      </c>
      <c r="S156" s="1" t="s">
        <v>42</v>
      </c>
      <c r="T156" s="1" t="s">
        <v>34</v>
      </c>
      <c r="V156" s="1" t="s">
        <v>42</v>
      </c>
      <c r="W156" s="1" t="s">
        <v>34</v>
      </c>
      <c r="Y156" s="1" t="s">
        <v>42</v>
      </c>
      <c r="Z156" s="1" t="s">
        <v>34</v>
      </c>
      <c r="AB156" s="1" t="s">
        <v>42</v>
      </c>
      <c r="AC156" s="1" t="s">
        <v>34</v>
      </c>
      <c r="AE156" s="1" t="s">
        <v>42</v>
      </c>
      <c r="AF156" s="1" t="s">
        <v>34</v>
      </c>
      <c r="AH156" s="1" t="s">
        <v>42</v>
      </c>
      <c r="AI156" s="1" t="s">
        <v>34</v>
      </c>
      <c r="AK156" s="1" t="s">
        <v>42</v>
      </c>
      <c r="AL156" s="1" t="s">
        <v>34</v>
      </c>
      <c r="AN156" s="1" t="s">
        <v>42</v>
      </c>
      <c r="AO156" s="1" t="s">
        <v>34</v>
      </c>
      <c r="AQ156" s="1" t="s">
        <v>42</v>
      </c>
      <c r="AR156" s="1" t="s">
        <v>34</v>
      </c>
      <c r="AT156" s="1" t="s">
        <v>42</v>
      </c>
      <c r="AW156" s="2"/>
      <c r="BS156" s="1">
        <v>20</v>
      </c>
      <c r="BT156" s="1">
        <v>2502.8987234042602</v>
      </c>
      <c r="BU156" s="1">
        <f t="shared" si="60"/>
        <v>736.89872340426018</v>
      </c>
      <c r="BV156" s="1">
        <v>20</v>
      </c>
      <c r="BW156" s="1">
        <v>2352.29482874412</v>
      </c>
      <c r="BX156" s="1">
        <f t="shared" si="61"/>
        <v>585.29482874411997</v>
      </c>
      <c r="CP156" s="2"/>
      <c r="CT156" s="1">
        <v>13</v>
      </c>
      <c r="CU156" s="1">
        <v>4971.1033634126297</v>
      </c>
      <c r="CV156" s="1">
        <f t="shared" si="71"/>
        <v>3280.1033634126297</v>
      </c>
      <c r="CZ156" s="1">
        <v>13</v>
      </c>
      <c r="DA156" s="1">
        <v>5169.8842281879197</v>
      </c>
      <c r="DB156" s="1">
        <f t="shared" si="73"/>
        <v>3372.8842281879197</v>
      </c>
      <c r="DC156" s="1">
        <v>13</v>
      </c>
      <c r="DD156" s="1">
        <v>5784.0874999999996</v>
      </c>
      <c r="DE156" s="1">
        <f t="shared" si="74"/>
        <v>3913.0874999999996</v>
      </c>
      <c r="DP156" s="1" t="s">
        <v>45</v>
      </c>
      <c r="DQ156" s="1">
        <f>AVERAGE(DQ144:DQ155)</f>
        <v>3832.381276128644</v>
      </c>
      <c r="EI156" s="2"/>
      <c r="FF156" s="1" t="s">
        <v>45</v>
      </c>
      <c r="FG156" s="1">
        <f>AVERAGE(FG140:FG155)</f>
        <v>11075.625</v>
      </c>
    </row>
    <row r="157" spans="1:166" x14ac:dyDescent="0.25">
      <c r="A157" s="2"/>
      <c r="B157" s="1">
        <v>1</v>
      </c>
      <c r="C157" s="1">
        <v>1230.05232177894</v>
      </c>
      <c r="D157" s="1">
        <f>C157-1117.7</f>
        <v>112.35232177894</v>
      </c>
      <c r="E157" s="1">
        <v>1</v>
      </c>
      <c r="F157" s="1">
        <v>1106.9777587681799</v>
      </c>
      <c r="G157" s="1">
        <f>F157-1068.4</f>
        <v>38.57775876817982</v>
      </c>
      <c r="H157" s="1">
        <v>1</v>
      </c>
      <c r="I157" s="1">
        <v>1142.88986013986</v>
      </c>
      <c r="J157" s="1">
        <f>I157-1076.3</f>
        <v>66.589860139860093</v>
      </c>
      <c r="K157" s="1">
        <v>1</v>
      </c>
      <c r="L157" s="1">
        <v>1243.35787806809</v>
      </c>
      <c r="M157" s="1">
        <f>L157-1113.2</f>
        <v>130.15787806808999</v>
      </c>
      <c r="N157" s="1">
        <v>1</v>
      </c>
      <c r="O157" s="1">
        <v>1111.1082854798999</v>
      </c>
      <c r="P157" s="1">
        <f>O157-1082.5</f>
        <v>28.608285479899905</v>
      </c>
      <c r="Q157" s="1">
        <v>1</v>
      </c>
      <c r="R157" s="1">
        <v>1140.2148708254599</v>
      </c>
      <c r="S157" s="1">
        <f>R157-1026.6</f>
        <v>113.61487082546</v>
      </c>
      <c r="T157" s="1">
        <v>1</v>
      </c>
      <c r="U157" s="1">
        <v>1055.8203164879999</v>
      </c>
      <c r="V157" s="1">
        <f>U157-986.3</f>
        <v>69.520316487999935</v>
      </c>
      <c r="W157" s="1">
        <v>1</v>
      </c>
      <c r="X157" s="1">
        <v>1024.6484951732</v>
      </c>
      <c r="Y157" s="1">
        <f>X157-966.5</f>
        <v>58.14849517319999</v>
      </c>
      <c r="Z157" s="1">
        <v>1</v>
      </c>
      <c r="AA157" s="1">
        <v>1075.20457697642</v>
      </c>
      <c r="AB157" s="1">
        <f>AA157-980</f>
        <v>95.204576976419958</v>
      </c>
      <c r="AC157" s="1">
        <v>1</v>
      </c>
      <c r="AD157" s="1">
        <v>1107.2852529601701</v>
      </c>
      <c r="AE157" s="1">
        <f>AD157-1006.4</f>
        <v>100.88525296017008</v>
      </c>
      <c r="AF157" s="1">
        <v>1</v>
      </c>
      <c r="AG157" s="1">
        <v>1226.4706713780899</v>
      </c>
      <c r="AH157" s="1">
        <f>AG157-950.6</f>
        <v>275.87067137808992</v>
      </c>
      <c r="AI157" s="1">
        <v>1</v>
      </c>
      <c r="AJ157" s="1">
        <v>1013.24870466321</v>
      </c>
      <c r="AK157" s="1">
        <f>AJ157-929.7</f>
        <v>83.548704663209946</v>
      </c>
      <c r="AL157" s="1">
        <v>1</v>
      </c>
      <c r="AM157" s="1">
        <v>962.528009535161</v>
      </c>
      <c r="AN157" s="1">
        <f>AM157-901.8</f>
        <v>60.72800953516105</v>
      </c>
      <c r="AO157" s="1">
        <v>1</v>
      </c>
      <c r="AP157" s="1">
        <v>985.40776699029095</v>
      </c>
      <c r="AQ157" s="1">
        <f>AP157-911</f>
        <v>74.407766990290952</v>
      </c>
      <c r="AR157" s="1">
        <v>1</v>
      </c>
      <c r="AS157" s="1">
        <v>982.20334448160497</v>
      </c>
      <c r="AT157" s="1">
        <f>AS157-915.7</f>
        <v>66.503344481604927</v>
      </c>
      <c r="AW157" s="2"/>
      <c r="BT157" s="1" t="s">
        <v>45</v>
      </c>
      <c r="BU157" s="1">
        <f>AVERAGE(BU137:BU156)</f>
        <v>595.32438134317795</v>
      </c>
      <c r="BV157" s="1">
        <v>21</v>
      </c>
      <c r="BW157" s="1">
        <v>2593.2523427041501</v>
      </c>
      <c r="BX157" s="1">
        <f t="shared" si="61"/>
        <v>826.25234270415012</v>
      </c>
      <c r="CP157" s="2"/>
      <c r="CT157" s="1">
        <v>14</v>
      </c>
      <c r="CU157" s="1">
        <v>6201.7893864013304</v>
      </c>
      <c r="CV157" s="1">
        <f t="shared" si="71"/>
        <v>4510.7893864013304</v>
      </c>
      <c r="CZ157" s="1">
        <v>14</v>
      </c>
      <c r="DA157" s="1">
        <v>5998.91386735573</v>
      </c>
      <c r="DB157" s="1">
        <f t="shared" si="73"/>
        <v>4201.91386735573</v>
      </c>
      <c r="DC157" s="1">
        <v>14</v>
      </c>
      <c r="DD157" s="1">
        <v>4931.0168776371302</v>
      </c>
      <c r="DE157" s="1">
        <f t="shared" si="74"/>
        <v>3060.0168776371302</v>
      </c>
      <c r="EI157" s="2"/>
    </row>
    <row r="158" spans="1:166" x14ac:dyDescent="0.25">
      <c r="A158" s="2"/>
      <c r="B158" s="1">
        <v>2</v>
      </c>
      <c r="C158" s="1">
        <v>1245.99678663239</v>
      </c>
      <c r="D158" s="1">
        <f t="shared" ref="D158:D159" si="79">C158-1117.7</f>
        <v>128.29678663238997</v>
      </c>
      <c r="E158" s="1">
        <v>2</v>
      </c>
      <c r="F158" s="1">
        <v>1207.08481764207</v>
      </c>
      <c r="G158" s="1">
        <f t="shared" ref="G158:G164" si="80">F158-1068.4</f>
        <v>138.6848176420699</v>
      </c>
      <c r="H158" s="1">
        <v>2</v>
      </c>
      <c r="I158" s="1">
        <v>1271.1695804195799</v>
      </c>
      <c r="J158" s="1">
        <f t="shared" ref="J158:J163" si="81">I158-1076.3</f>
        <v>194.86958041957996</v>
      </c>
      <c r="K158" s="1">
        <v>2</v>
      </c>
      <c r="L158" s="1">
        <v>1233.91484184915</v>
      </c>
      <c r="M158" s="1">
        <f t="shared" ref="M158:M162" si="82">L158-1113.2</f>
        <v>120.71484184914993</v>
      </c>
      <c r="N158" s="1">
        <v>2</v>
      </c>
      <c r="O158" s="1">
        <v>1137.8986599665</v>
      </c>
      <c r="P158" s="1">
        <f t="shared" ref="P158:P164" si="83">O158-1082.5</f>
        <v>55.398659966499963</v>
      </c>
      <c r="Q158" s="1">
        <v>2</v>
      </c>
      <c r="R158" s="1">
        <v>1105.83416458853</v>
      </c>
      <c r="S158" s="1">
        <f t="shared" ref="S158:S161" si="84">R158-1026.6</f>
        <v>79.23416458853012</v>
      </c>
      <c r="T158" s="1">
        <v>2</v>
      </c>
      <c r="U158" s="1">
        <v>1069.5909090909099</v>
      </c>
      <c r="V158" s="1">
        <f t="shared" ref="V158:V160" si="85">U158-986.3</f>
        <v>83.290909090909963</v>
      </c>
      <c r="W158" s="1">
        <v>2</v>
      </c>
      <c r="X158" s="1">
        <v>1060.1920871559601</v>
      </c>
      <c r="Y158" s="1">
        <f t="shared" ref="Y158:Y159" si="86">X158-966.5</f>
        <v>93.692087155960053</v>
      </c>
      <c r="Z158" s="1">
        <v>2</v>
      </c>
      <c r="AA158" s="1">
        <v>1115.7421602787499</v>
      </c>
      <c r="AB158" s="1">
        <f t="shared" ref="AB158:AB167" si="87">AA158-980</f>
        <v>135.74216027874991</v>
      </c>
      <c r="AC158" s="1">
        <v>2</v>
      </c>
      <c r="AD158" s="1">
        <v>1109.9347116430899</v>
      </c>
      <c r="AE158" s="1">
        <f t="shared" ref="AE158:AE165" si="88">AD158-1006.4</f>
        <v>103.53471164308996</v>
      </c>
      <c r="AF158" s="1">
        <v>2</v>
      </c>
      <c r="AG158" s="1">
        <v>1078.06886657102</v>
      </c>
      <c r="AH158" s="1">
        <f t="shared" ref="AH158:AH164" si="89">AG158-950.6</f>
        <v>127.46886657101993</v>
      </c>
      <c r="AI158" s="1">
        <v>2</v>
      </c>
      <c r="AJ158" s="1">
        <v>1041.7556131260801</v>
      </c>
      <c r="AK158" s="1">
        <f t="shared" ref="AK158:AK165" si="90">AJ158-929.7</f>
        <v>112.05561312608006</v>
      </c>
      <c r="AL158" s="1">
        <v>2</v>
      </c>
      <c r="AM158" s="1">
        <v>1066.7018375815101</v>
      </c>
      <c r="AN158" s="1">
        <f t="shared" ref="AN158:AN160" si="91">AM158-901.8</f>
        <v>164.90183758151011</v>
      </c>
      <c r="AO158" s="1">
        <v>2</v>
      </c>
      <c r="AP158" s="1">
        <v>975.52577319587601</v>
      </c>
      <c r="AQ158" s="1">
        <f t="shared" ref="AQ158:AQ163" si="92">AP158-911</f>
        <v>64.525773195876013</v>
      </c>
      <c r="AR158" s="1">
        <v>2</v>
      </c>
      <c r="AS158" s="1">
        <v>1041.1107290233799</v>
      </c>
      <c r="AT158" s="1">
        <f t="shared" ref="AT158:AT165" si="93">AS158-915.7</f>
        <v>125.41072902337987</v>
      </c>
      <c r="AW158" s="2"/>
      <c r="BV158" s="1">
        <v>22</v>
      </c>
      <c r="BW158" s="1">
        <v>2072.61404682274</v>
      </c>
      <c r="BX158" s="1">
        <f t="shared" si="61"/>
        <v>305.61404682273997</v>
      </c>
      <c r="CP158" s="2"/>
      <c r="CT158" s="1">
        <v>15</v>
      </c>
      <c r="CU158" s="1">
        <v>5597.3409461663996</v>
      </c>
      <c r="CV158" s="1">
        <f t="shared" si="71"/>
        <v>3906.3409461663996</v>
      </c>
      <c r="DA158" s="1" t="s">
        <v>45</v>
      </c>
      <c r="DB158" s="1">
        <f>AVERAGE(DB144:DB157)</f>
        <v>3560.1625499084607</v>
      </c>
      <c r="DC158" s="1">
        <v>15</v>
      </c>
      <c r="DD158" s="1">
        <v>5229.1683521713303</v>
      </c>
      <c r="DE158" s="1">
        <f t="shared" si="74"/>
        <v>3358.1683521713303</v>
      </c>
      <c r="EI158" s="2"/>
    </row>
    <row r="159" spans="1:166" x14ac:dyDescent="0.25">
      <c r="A159" s="2"/>
      <c r="B159" s="1">
        <v>3</v>
      </c>
      <c r="C159" s="1">
        <v>1230.9592496765799</v>
      </c>
      <c r="D159" s="1">
        <f t="shared" si="79"/>
        <v>113.25924967657988</v>
      </c>
      <c r="E159" s="1">
        <v>3</v>
      </c>
      <c r="F159" s="1">
        <v>1215.43555181129</v>
      </c>
      <c r="G159" s="1">
        <f t="shared" si="80"/>
        <v>147.03555181128991</v>
      </c>
      <c r="H159" s="1">
        <v>3</v>
      </c>
      <c r="I159" s="1">
        <v>1230.03181427343</v>
      </c>
      <c r="J159" s="1">
        <f t="shared" si="81"/>
        <v>153.73181427343002</v>
      </c>
      <c r="K159" s="1">
        <v>3</v>
      </c>
      <c r="L159" s="1">
        <v>1103.9687756779001</v>
      </c>
      <c r="M159" s="1">
        <f t="shared" si="82"/>
        <v>-9.2312243220999335</v>
      </c>
      <c r="N159" s="1">
        <v>3</v>
      </c>
      <c r="O159" s="1">
        <v>1207.2032653061201</v>
      </c>
      <c r="P159" s="1">
        <f t="shared" si="83"/>
        <v>124.7032653061201</v>
      </c>
      <c r="Q159" s="1">
        <v>3</v>
      </c>
      <c r="R159" s="1">
        <v>1105.4872907625499</v>
      </c>
      <c r="S159" s="1">
        <f t="shared" si="84"/>
        <v>78.887290762550037</v>
      </c>
      <c r="T159" s="1">
        <v>3</v>
      </c>
      <c r="U159" s="1">
        <v>1076.4994994995</v>
      </c>
      <c r="V159" s="1">
        <f t="shared" si="85"/>
        <v>90.199499499500007</v>
      </c>
      <c r="W159" s="1">
        <v>3</v>
      </c>
      <c r="X159" s="1">
        <v>1011.32863585118</v>
      </c>
      <c r="Y159" s="1">
        <f t="shared" si="86"/>
        <v>44.828635851180024</v>
      </c>
      <c r="Z159" s="1">
        <v>3</v>
      </c>
      <c r="AA159" s="1">
        <v>1165.6435506241301</v>
      </c>
      <c r="AB159" s="1">
        <f t="shared" si="87"/>
        <v>185.64355062413006</v>
      </c>
      <c r="AC159" s="1">
        <v>3</v>
      </c>
      <c r="AD159" s="1">
        <v>1160.7061356297099</v>
      </c>
      <c r="AE159" s="1">
        <f t="shared" si="88"/>
        <v>154.30613562970996</v>
      </c>
      <c r="AF159" s="1">
        <v>3</v>
      </c>
      <c r="AG159" s="1">
        <v>1145.18468146027</v>
      </c>
      <c r="AH159" s="1">
        <f t="shared" si="89"/>
        <v>194.58468146026996</v>
      </c>
      <c r="AI159" s="1">
        <v>3</v>
      </c>
      <c r="AJ159" s="1">
        <v>1071.8962585034001</v>
      </c>
      <c r="AK159" s="1">
        <f t="shared" si="90"/>
        <v>142.19625850340003</v>
      </c>
      <c r="AL159" s="1">
        <v>3</v>
      </c>
      <c r="AM159" s="1">
        <v>1092.2625833838699</v>
      </c>
      <c r="AN159" s="1">
        <f t="shared" si="91"/>
        <v>190.46258338386997</v>
      </c>
      <c r="AO159" s="1">
        <v>3</v>
      </c>
      <c r="AP159" s="1">
        <v>1021.0393013100399</v>
      </c>
      <c r="AQ159" s="1">
        <f t="shared" si="92"/>
        <v>110.03930131003995</v>
      </c>
      <c r="AR159" s="1">
        <v>3</v>
      </c>
      <c r="AS159" s="1">
        <v>1043.1258549931599</v>
      </c>
      <c r="AT159" s="1">
        <f t="shared" si="93"/>
        <v>127.42585499315987</v>
      </c>
      <c r="AW159" s="2"/>
      <c r="BW159" s="1" t="s">
        <v>45</v>
      </c>
      <c r="BX159" s="1">
        <f>AVERAGE(BX137:BX158)</f>
        <v>572.76626595393225</v>
      </c>
      <c r="CP159" s="2"/>
      <c r="CT159" s="1">
        <v>16</v>
      </c>
      <c r="CU159" s="1">
        <v>5174.4832653061203</v>
      </c>
      <c r="CV159" s="1">
        <f t="shared" si="71"/>
        <v>3483.4832653061203</v>
      </c>
      <c r="DC159" s="1">
        <v>16</v>
      </c>
      <c r="DD159" s="1">
        <v>5463.2946969697005</v>
      </c>
      <c r="DE159" s="1">
        <f t="shared" si="74"/>
        <v>3592.2946969697005</v>
      </c>
      <c r="EI159" s="2"/>
    </row>
    <row r="160" spans="1:166" x14ac:dyDescent="0.25">
      <c r="A160" s="2"/>
      <c r="C160" s="1" t="s">
        <v>45</v>
      </c>
      <c r="D160" s="1">
        <f>AVERAGE(D157:D159)</f>
        <v>117.96945269596995</v>
      </c>
      <c r="E160" s="1">
        <v>4</v>
      </c>
      <c r="F160" s="1">
        <v>1201.3105485232099</v>
      </c>
      <c r="G160" s="1">
        <f t="shared" si="80"/>
        <v>132.91054852320985</v>
      </c>
      <c r="H160" s="1">
        <v>4</v>
      </c>
      <c r="I160" s="1">
        <v>1179.26649528706</v>
      </c>
      <c r="J160" s="1">
        <f t="shared" si="81"/>
        <v>102.96649528706007</v>
      </c>
      <c r="K160" s="1">
        <v>4</v>
      </c>
      <c r="L160" s="1">
        <v>1123.8356275303599</v>
      </c>
      <c r="M160" s="1">
        <f t="shared" si="82"/>
        <v>10.635627530359898</v>
      </c>
      <c r="N160" s="1">
        <v>4</v>
      </c>
      <c r="O160" s="1">
        <v>1171.7923728813601</v>
      </c>
      <c r="P160" s="1">
        <f t="shared" si="83"/>
        <v>89.292372881360052</v>
      </c>
      <c r="Q160" s="1">
        <v>4</v>
      </c>
      <c r="R160" s="1">
        <v>1135.72828784119</v>
      </c>
      <c r="S160" s="1">
        <f t="shared" si="84"/>
        <v>109.12828784119006</v>
      </c>
      <c r="T160" s="1">
        <v>4</v>
      </c>
      <c r="U160" s="1">
        <v>1091.8151682571599</v>
      </c>
      <c r="V160" s="1">
        <f t="shared" si="85"/>
        <v>105.51516825715998</v>
      </c>
      <c r="X160" s="1" t="s">
        <v>45</v>
      </c>
      <c r="Y160" s="1">
        <f>AVERAGE(Y157:Y159)</f>
        <v>65.55640606011336</v>
      </c>
      <c r="Z160" s="1">
        <v>4</v>
      </c>
      <c r="AA160" s="1">
        <v>1136.1949843260199</v>
      </c>
      <c r="AB160" s="1">
        <f t="shared" si="87"/>
        <v>156.19498432601995</v>
      </c>
      <c r="AC160" s="1">
        <v>4</v>
      </c>
      <c r="AD160" s="1">
        <v>1052.38611713666</v>
      </c>
      <c r="AE160" s="1">
        <f t="shared" si="88"/>
        <v>45.986117136660027</v>
      </c>
      <c r="AF160" s="1">
        <v>4</v>
      </c>
      <c r="AG160" s="1">
        <v>1117.2076271186399</v>
      </c>
      <c r="AH160" s="1">
        <f t="shared" si="89"/>
        <v>166.60762711863993</v>
      </c>
      <c r="AI160" s="1">
        <v>4</v>
      </c>
      <c r="AJ160" s="1">
        <v>1034.89939288812</v>
      </c>
      <c r="AK160" s="1">
        <f t="shared" si="90"/>
        <v>105.19939288811997</v>
      </c>
      <c r="AL160" s="1">
        <v>4</v>
      </c>
      <c r="AM160" s="1">
        <v>998.92917166866698</v>
      </c>
      <c r="AN160" s="1">
        <f t="shared" si="91"/>
        <v>97.129171668667027</v>
      </c>
      <c r="AO160" s="1">
        <v>4</v>
      </c>
      <c r="AP160" s="1">
        <v>1025.2157894736799</v>
      </c>
      <c r="AQ160" s="1">
        <f t="shared" si="92"/>
        <v>114.21578947367993</v>
      </c>
      <c r="AR160" s="1">
        <v>4</v>
      </c>
      <c r="AS160" s="1">
        <v>1041.5067934782601</v>
      </c>
      <c r="AT160" s="1">
        <f t="shared" si="93"/>
        <v>125.80679347826003</v>
      </c>
      <c r="AW160" s="2"/>
      <c r="CP160" s="2"/>
      <c r="CT160" s="1">
        <v>17</v>
      </c>
      <c r="CU160" s="1">
        <v>5615.6502057613197</v>
      </c>
      <c r="CV160" s="1">
        <f t="shared" si="71"/>
        <v>3924.6502057613197</v>
      </c>
      <c r="DC160" s="1">
        <v>17</v>
      </c>
      <c r="DD160" s="1">
        <v>6223.2344931921298</v>
      </c>
      <c r="DE160" s="1">
        <f t="shared" si="74"/>
        <v>4352.2344931921298</v>
      </c>
      <c r="EI160" s="2" t="s">
        <v>29</v>
      </c>
      <c r="EJ160" s="1" t="s">
        <v>2</v>
      </c>
    </row>
    <row r="161" spans="1:169" x14ac:dyDescent="0.25">
      <c r="A161" s="2"/>
      <c r="E161" s="1">
        <v>5</v>
      </c>
      <c r="F161" s="1">
        <v>1187.3103448275899</v>
      </c>
      <c r="G161" s="1">
        <f t="shared" si="80"/>
        <v>118.91034482758982</v>
      </c>
      <c r="H161" s="1">
        <v>5</v>
      </c>
      <c r="I161" s="1">
        <v>1250.4707933740201</v>
      </c>
      <c r="J161" s="1">
        <f t="shared" si="81"/>
        <v>174.17079337402015</v>
      </c>
      <c r="K161" s="1">
        <v>5</v>
      </c>
      <c r="L161" s="1">
        <v>1261.7664</v>
      </c>
      <c r="M161" s="1">
        <f t="shared" si="82"/>
        <v>148.56639999999993</v>
      </c>
      <c r="N161" s="1">
        <v>5</v>
      </c>
      <c r="O161" s="1">
        <v>1148.5409015025</v>
      </c>
      <c r="P161" s="1">
        <f t="shared" si="83"/>
        <v>66.040901502499992</v>
      </c>
      <c r="Q161" s="1">
        <v>5</v>
      </c>
      <c r="R161" s="1">
        <v>1126.7634674922599</v>
      </c>
      <c r="S161" s="1">
        <f t="shared" si="84"/>
        <v>100.16346749226</v>
      </c>
      <c r="U161" s="1" t="s">
        <v>45</v>
      </c>
      <c r="V161" s="1">
        <f>AVERAGE(V157:V160)</f>
        <v>87.131473333892473</v>
      </c>
      <c r="Z161" s="1">
        <v>5</v>
      </c>
      <c r="AA161" s="1">
        <v>1139.7033957034</v>
      </c>
      <c r="AB161" s="1">
        <f t="shared" si="87"/>
        <v>159.70339570340002</v>
      </c>
      <c r="AC161" s="1">
        <v>5</v>
      </c>
      <c r="AD161" s="1">
        <v>1047.2846560846599</v>
      </c>
      <c r="AE161" s="1">
        <f t="shared" si="88"/>
        <v>40.884656084659923</v>
      </c>
      <c r="AF161" s="1">
        <v>5</v>
      </c>
      <c r="AG161" s="1">
        <v>1041.8994252873599</v>
      </c>
      <c r="AH161" s="1">
        <f t="shared" si="89"/>
        <v>91.299425287359895</v>
      </c>
      <c r="AI161" s="1">
        <v>5</v>
      </c>
      <c r="AJ161" s="1">
        <v>991.05375426621197</v>
      </c>
      <c r="AK161" s="1">
        <f t="shared" si="90"/>
        <v>61.353754266211922</v>
      </c>
      <c r="AM161" s="1" t="s">
        <v>45</v>
      </c>
      <c r="AN161" s="1">
        <f>AVERAGE(AN157:AN160)</f>
        <v>128.30540054230204</v>
      </c>
      <c r="AO161" s="1">
        <v>5</v>
      </c>
      <c r="AP161" s="1">
        <v>1027.2646808510599</v>
      </c>
      <c r="AQ161" s="1">
        <f t="shared" si="92"/>
        <v>116.26468085105989</v>
      </c>
      <c r="AR161" s="1">
        <v>5</v>
      </c>
      <c r="AS161" s="1">
        <v>1059.0469483568099</v>
      </c>
      <c r="AT161" s="1">
        <f t="shared" si="93"/>
        <v>143.34694835680989</v>
      </c>
      <c r="AW161" s="2" t="s">
        <v>29</v>
      </c>
      <c r="AX161" s="1" t="s">
        <v>0</v>
      </c>
      <c r="CP161" s="2"/>
      <c r="CT161" s="1">
        <v>18</v>
      </c>
      <c r="CU161" s="1">
        <v>5401.6456111566904</v>
      </c>
      <c r="CV161" s="1">
        <f t="shared" si="71"/>
        <v>3710.6456111566904</v>
      </c>
      <c r="DD161" s="1" t="s">
        <v>45</v>
      </c>
      <c r="DE161" s="1">
        <f>AVERAGE(DE144:DE160)</f>
        <v>3407.9937848889326</v>
      </c>
      <c r="EI161" s="2" t="s">
        <v>47</v>
      </c>
      <c r="EJ161" s="1" t="s">
        <v>50</v>
      </c>
      <c r="EL161" s="1" t="s">
        <v>51</v>
      </c>
      <c r="EM161" s="1">
        <f>AVERAGE(EL173, EO175, ER180, EU187, EX180, FA179, FD178, FG180, FJ182, FM176)</f>
        <v>13292.053828948829</v>
      </c>
    </row>
    <row r="162" spans="1:169" x14ac:dyDescent="0.25">
      <c r="A162" s="2"/>
      <c r="E162" s="1">
        <v>6</v>
      </c>
      <c r="F162" s="1">
        <v>1259.0331069609499</v>
      </c>
      <c r="G162" s="1">
        <f t="shared" si="80"/>
        <v>190.63310696094982</v>
      </c>
      <c r="H162" s="1">
        <v>6</v>
      </c>
      <c r="I162" s="1">
        <v>1209.66466036114</v>
      </c>
      <c r="J162" s="1">
        <f t="shared" si="81"/>
        <v>133.36466036114007</v>
      </c>
      <c r="K162" s="1">
        <v>6</v>
      </c>
      <c r="L162" s="1">
        <v>1252.8308823529401</v>
      </c>
      <c r="M162" s="1">
        <f t="shared" si="82"/>
        <v>139.63088235294003</v>
      </c>
      <c r="N162" s="1">
        <v>6</v>
      </c>
      <c r="O162" s="1">
        <v>1173.03504482478</v>
      </c>
      <c r="P162" s="1">
        <f t="shared" si="83"/>
        <v>90.535044824780016</v>
      </c>
      <c r="R162" s="1" t="s">
        <v>45</v>
      </c>
      <c r="S162" s="1">
        <f>AVERAGE(S157:S161)</f>
        <v>96.205616301998049</v>
      </c>
      <c r="Z162" s="1">
        <v>6</v>
      </c>
      <c r="AA162" s="1">
        <v>1130.2446270543601</v>
      </c>
      <c r="AB162" s="1">
        <f t="shared" si="87"/>
        <v>150.24462705436008</v>
      </c>
      <c r="AC162" s="1">
        <v>6</v>
      </c>
      <c r="AD162" s="1">
        <v>1186.60794844253</v>
      </c>
      <c r="AE162" s="1">
        <f t="shared" si="88"/>
        <v>180.20794844252998</v>
      </c>
      <c r="AF162" s="1">
        <v>6</v>
      </c>
      <c r="AG162" s="1">
        <v>1082.0584045584001</v>
      </c>
      <c r="AH162" s="1">
        <f t="shared" si="89"/>
        <v>131.45840455840005</v>
      </c>
      <c r="AI162" s="1">
        <v>6</v>
      </c>
      <c r="AJ162" s="1">
        <v>1004.2573402418</v>
      </c>
      <c r="AK162" s="1">
        <f t="shared" si="90"/>
        <v>74.55734024179992</v>
      </c>
      <c r="AO162" s="1">
        <v>6</v>
      </c>
      <c r="AP162" s="1">
        <v>1061.4424398625399</v>
      </c>
      <c r="AQ162" s="1">
        <f t="shared" si="92"/>
        <v>150.44243986253991</v>
      </c>
      <c r="AR162" s="1">
        <v>6</v>
      </c>
      <c r="AS162" s="1">
        <v>1069.9535040431299</v>
      </c>
      <c r="AT162" s="1">
        <f t="shared" si="93"/>
        <v>154.25350404312985</v>
      </c>
      <c r="AW162" s="2" t="s">
        <v>47</v>
      </c>
      <c r="AX162" s="1" t="s">
        <v>50</v>
      </c>
      <c r="AZ162" s="1" t="s">
        <v>56</v>
      </c>
      <c r="BA162" s="1">
        <f>AVERAGE(AZ183, BC182, BF184, BI185, BL176, BO184, BR178, BU178, BX180)</f>
        <v>466.75457327257402</v>
      </c>
      <c r="CP162" s="2"/>
      <c r="CU162" s="1" t="s">
        <v>45</v>
      </c>
      <c r="CV162" s="1">
        <f>AVERAGE(CV144:CV161)</f>
        <v>3514.7221727091342</v>
      </c>
      <c r="EI162" s="2" t="s">
        <v>31</v>
      </c>
      <c r="EJ162" s="3" t="s">
        <v>55</v>
      </c>
    </row>
    <row r="163" spans="1:169" x14ac:dyDescent="0.25">
      <c r="A163" s="2"/>
      <c r="E163" s="1">
        <v>7</v>
      </c>
      <c r="F163" s="1">
        <v>1162.3838467943399</v>
      </c>
      <c r="G163" s="1">
        <f t="shared" si="80"/>
        <v>93.983846794339797</v>
      </c>
      <c r="H163" s="1">
        <v>7</v>
      </c>
      <c r="I163" s="1">
        <v>1206.3253012048201</v>
      </c>
      <c r="J163" s="1">
        <f t="shared" si="81"/>
        <v>130.02530120482015</v>
      </c>
      <c r="L163" s="1" t="s">
        <v>45</v>
      </c>
      <c r="M163" s="1">
        <f>AVERAGE(M157:M162)</f>
        <v>90.07906757973997</v>
      </c>
      <c r="N163" s="1">
        <v>7</v>
      </c>
      <c r="O163" s="1">
        <v>1182.8371522094899</v>
      </c>
      <c r="P163" s="1">
        <f t="shared" si="83"/>
        <v>100.33715220948989</v>
      </c>
      <c r="Z163" s="1">
        <v>7</v>
      </c>
      <c r="AA163" s="1">
        <v>1094.71285892634</v>
      </c>
      <c r="AB163" s="1">
        <f t="shared" si="87"/>
        <v>114.71285892634</v>
      </c>
      <c r="AC163" s="1">
        <v>7</v>
      </c>
      <c r="AD163" s="1">
        <v>1102.52074235808</v>
      </c>
      <c r="AE163" s="1">
        <f t="shared" si="88"/>
        <v>96.120742358080065</v>
      </c>
      <c r="AF163" s="1">
        <v>7</v>
      </c>
      <c r="AG163" s="1">
        <v>1103.5166784953899</v>
      </c>
      <c r="AH163" s="1">
        <f t="shared" si="89"/>
        <v>152.91667849538987</v>
      </c>
      <c r="AI163" s="1">
        <v>7</v>
      </c>
      <c r="AJ163" s="1">
        <v>992.357263513514</v>
      </c>
      <c r="AK163" s="1">
        <f t="shared" si="90"/>
        <v>62.657263513513954</v>
      </c>
      <c r="AO163" s="1">
        <v>7</v>
      </c>
      <c r="AP163" s="1">
        <v>1012.47777777778</v>
      </c>
      <c r="AQ163" s="1">
        <f t="shared" si="92"/>
        <v>101.47777777778003</v>
      </c>
      <c r="AR163" s="1">
        <v>7</v>
      </c>
      <c r="AS163" s="1">
        <v>1019.48476641842</v>
      </c>
      <c r="AT163" s="1">
        <f t="shared" si="93"/>
        <v>103.78476641841996</v>
      </c>
      <c r="AW163" s="2" t="s">
        <v>31</v>
      </c>
      <c r="AX163" s="3" t="s">
        <v>55</v>
      </c>
      <c r="CP163" s="2"/>
      <c r="EI163" s="2" t="s">
        <v>41</v>
      </c>
      <c r="EJ163" s="1">
        <v>1</v>
      </c>
      <c r="EM163" s="1">
        <v>2</v>
      </c>
      <c r="EP163" s="1">
        <v>3</v>
      </c>
      <c r="ES163" s="1">
        <v>4</v>
      </c>
      <c r="EV163" s="1">
        <v>5</v>
      </c>
      <c r="EY163" s="1">
        <v>6</v>
      </c>
      <c r="FB163" s="1">
        <v>7</v>
      </c>
      <c r="FE163" s="1">
        <v>8</v>
      </c>
      <c r="FH163" s="1">
        <v>9</v>
      </c>
      <c r="FK163" s="1">
        <v>10</v>
      </c>
    </row>
    <row r="164" spans="1:169" x14ac:dyDescent="0.25">
      <c r="A164" s="2"/>
      <c r="E164" s="1">
        <v>8</v>
      </c>
      <c r="F164" s="1">
        <v>1168.58591785415</v>
      </c>
      <c r="G164" s="1">
        <f t="shared" si="80"/>
        <v>100.18591785414992</v>
      </c>
      <c r="I164" s="1" t="s">
        <v>45</v>
      </c>
      <c r="J164" s="1">
        <f>AVERAGE(J157:J163)</f>
        <v>136.53121500855863</v>
      </c>
      <c r="N164" s="1">
        <v>8</v>
      </c>
      <c r="O164" s="1">
        <v>1193.7475328947401</v>
      </c>
      <c r="P164" s="1">
        <f t="shared" si="83"/>
        <v>111.24753289474006</v>
      </c>
      <c r="Z164" s="1">
        <v>8</v>
      </c>
      <c r="AA164" s="1">
        <v>1120.7831775700899</v>
      </c>
      <c r="AB164" s="1">
        <f t="shared" si="87"/>
        <v>140.78317757008995</v>
      </c>
      <c r="AC164" s="1">
        <v>8</v>
      </c>
      <c r="AD164" s="1">
        <v>1130.8195819581999</v>
      </c>
      <c r="AE164" s="1">
        <f t="shared" si="88"/>
        <v>124.41958195819996</v>
      </c>
      <c r="AF164" s="1">
        <v>8</v>
      </c>
      <c r="AG164" s="1">
        <v>1072.65519662921</v>
      </c>
      <c r="AH164" s="1">
        <f t="shared" si="89"/>
        <v>122.05519662920995</v>
      </c>
      <c r="AI164" s="1">
        <v>8</v>
      </c>
      <c r="AJ164" s="1">
        <v>1024.8490566037699</v>
      </c>
      <c r="AK164" s="1">
        <f t="shared" si="90"/>
        <v>95.14905660376985</v>
      </c>
      <c r="AP164" s="1" t="s">
        <v>45</v>
      </c>
      <c r="AQ164" s="1">
        <f>AVERAGE(AQ157:AQ163)</f>
        <v>104.48193278018095</v>
      </c>
      <c r="AR164" s="1">
        <v>8</v>
      </c>
      <c r="AS164" s="1">
        <v>981.38828337874702</v>
      </c>
      <c r="AT164" s="1">
        <f t="shared" si="93"/>
        <v>65.688283378746974</v>
      </c>
      <c r="AW164" s="2" t="s">
        <v>41</v>
      </c>
      <c r="AX164" s="1">
        <v>1</v>
      </c>
      <c r="CP164" s="2"/>
      <c r="EI164" s="2"/>
      <c r="EJ164" s="1" t="s">
        <v>43</v>
      </c>
      <c r="EL164" s="1" t="s">
        <v>44</v>
      </c>
      <c r="EM164" s="1" t="s">
        <v>43</v>
      </c>
      <c r="EO164" s="1" t="s">
        <v>44</v>
      </c>
      <c r="EP164" s="1" t="s">
        <v>43</v>
      </c>
      <c r="ER164" s="1" t="s">
        <v>44</v>
      </c>
      <c r="ES164" s="1" t="s">
        <v>43</v>
      </c>
      <c r="EU164" s="1" t="s">
        <v>44</v>
      </c>
      <c r="EV164" s="1" t="s">
        <v>43</v>
      </c>
      <c r="EX164" s="1" t="s">
        <v>44</v>
      </c>
      <c r="EY164" s="1" t="s">
        <v>43</v>
      </c>
      <c r="FA164" s="1" t="s">
        <v>44</v>
      </c>
      <c r="FB164" s="1" t="s">
        <v>43</v>
      </c>
      <c r="FD164" s="1" t="s">
        <v>44</v>
      </c>
      <c r="FE164" s="1" t="s">
        <v>43</v>
      </c>
      <c r="FG164" s="1" t="s">
        <v>44</v>
      </c>
      <c r="FH164" s="1" t="s">
        <v>43</v>
      </c>
      <c r="FJ164" s="1" t="s">
        <v>44</v>
      </c>
      <c r="FK164" s="1" t="s">
        <v>43</v>
      </c>
      <c r="FM164" s="1" t="s">
        <v>44</v>
      </c>
    </row>
    <row r="165" spans="1:169" x14ac:dyDescent="0.25">
      <c r="A165" s="2"/>
      <c r="F165" s="1" t="s">
        <v>45</v>
      </c>
      <c r="G165" s="1">
        <f>AVERAGE(G157:G164)</f>
        <v>120.11523664772236</v>
      </c>
      <c r="O165" s="1" t="s">
        <v>45</v>
      </c>
      <c r="P165" s="1">
        <f>AVERAGE(P157:P164)</f>
        <v>83.270401883173747</v>
      </c>
      <c r="Z165" s="1">
        <v>9</v>
      </c>
      <c r="AA165" s="1">
        <v>1128.31637032495</v>
      </c>
      <c r="AB165" s="1">
        <f t="shared" si="87"/>
        <v>148.31637032494996</v>
      </c>
      <c r="AC165" s="1">
        <v>9</v>
      </c>
      <c r="AD165" s="1">
        <v>1105.3234649122801</v>
      </c>
      <c r="AE165" s="1">
        <f t="shared" si="88"/>
        <v>98.92346491228011</v>
      </c>
      <c r="AG165" s="1" t="s">
        <v>45</v>
      </c>
      <c r="AH165" s="1">
        <f>AVERAGE(AH157:AH164)</f>
        <v>157.78269393729744</v>
      </c>
      <c r="AI165" s="1">
        <v>9</v>
      </c>
      <c r="AJ165" s="1">
        <v>1040.5034542314299</v>
      </c>
      <c r="AK165" s="1">
        <f t="shared" si="90"/>
        <v>110.8034542314299</v>
      </c>
      <c r="AR165" s="1">
        <v>9</v>
      </c>
      <c r="AS165" s="1">
        <v>1044.3046566692999</v>
      </c>
      <c r="AT165" s="1">
        <f t="shared" si="93"/>
        <v>128.60465666929986</v>
      </c>
      <c r="AW165" s="2"/>
      <c r="AX165" s="1" t="s">
        <v>43</v>
      </c>
      <c r="AZ165" s="1" t="s">
        <v>44</v>
      </c>
      <c r="BA165" s="1" t="s">
        <v>43</v>
      </c>
      <c r="BC165" s="1" t="s">
        <v>44</v>
      </c>
      <c r="BD165" s="1" t="s">
        <v>43</v>
      </c>
      <c r="BF165" s="1" t="s">
        <v>44</v>
      </c>
      <c r="BG165" s="1" t="s">
        <v>43</v>
      </c>
      <c r="BI165" s="1" t="s">
        <v>44</v>
      </c>
      <c r="BJ165" s="1" t="s">
        <v>43</v>
      </c>
      <c r="BL165" s="1" t="s">
        <v>44</v>
      </c>
      <c r="BM165" s="1" t="s">
        <v>43</v>
      </c>
      <c r="BO165" s="1" t="s">
        <v>44</v>
      </c>
      <c r="BP165" s="1" t="s">
        <v>43</v>
      </c>
      <c r="BR165" s="1" t="s">
        <v>44</v>
      </c>
      <c r="BS165" s="1" t="s">
        <v>43</v>
      </c>
      <c r="BU165" s="1" t="s">
        <v>44</v>
      </c>
      <c r="BV165" s="1" t="s">
        <v>43</v>
      </c>
      <c r="BX165" s="1" t="s">
        <v>44</v>
      </c>
      <c r="CP165" s="2"/>
      <c r="EI165" s="2"/>
      <c r="EJ165" s="1">
        <v>1</v>
      </c>
      <c r="EK165" s="1">
        <v>1485.5028409090901</v>
      </c>
      <c r="EL165" s="1">
        <f>AVERAGE(EK165:EK167)</f>
        <v>1576.3882744106334</v>
      </c>
      <c r="EM165" s="1">
        <v>1</v>
      </c>
      <c r="EN165" s="1">
        <v>1440.96730881494</v>
      </c>
      <c r="EO165" s="1">
        <f>AVERAGE(EN165:EN167)</f>
        <v>1537.5997378784666</v>
      </c>
      <c r="EP165" s="1">
        <v>1</v>
      </c>
      <c r="EQ165" s="1">
        <v>1531.22309790846</v>
      </c>
      <c r="ER165" s="1">
        <f>AVERAGE(EQ165:EQ167)</f>
        <v>1640.5835492808831</v>
      </c>
      <c r="ES165" s="1">
        <v>1</v>
      </c>
      <c r="ET165" s="1">
        <v>2224.43554185927</v>
      </c>
      <c r="EU165" s="1">
        <f>AVERAGE(ET165:ET167)</f>
        <v>2147.3537170038803</v>
      </c>
      <c r="EV165" s="1">
        <v>1</v>
      </c>
      <c r="EW165" s="1">
        <v>1994.0936046511599</v>
      </c>
      <c r="EX165" s="1">
        <f>AVERAGE(EW165:EW167)</f>
        <v>2238.6538849833901</v>
      </c>
      <c r="EY165" s="1">
        <v>1</v>
      </c>
      <c r="EZ165" s="1">
        <v>2244.21597501116</v>
      </c>
      <c r="FA165" s="1">
        <f>AVERAGE(EZ165:EZ167)</f>
        <v>2237.25006472107</v>
      </c>
      <c r="FB165" s="1">
        <v>1</v>
      </c>
      <c r="FC165" s="1">
        <v>1853.7625624448999</v>
      </c>
      <c r="FD165" s="1">
        <f>AVERAGE(FC165:FC167)</f>
        <v>1988.8971565376467</v>
      </c>
      <c r="FE165" s="1">
        <v>1</v>
      </c>
      <c r="FF165" s="1">
        <v>1918.5427055702901</v>
      </c>
      <c r="FG165" s="1">
        <f>AVERAGE(FF165:FF167)</f>
        <v>2106.1971954201435</v>
      </c>
      <c r="FH165" s="1">
        <v>1</v>
      </c>
      <c r="FI165" s="1">
        <v>1852.6958368734099</v>
      </c>
      <c r="FJ165" s="1">
        <f>AVERAGE(FI165:FI167)</f>
        <v>1766.4922989896368</v>
      </c>
      <c r="FK165" s="1">
        <v>1</v>
      </c>
      <c r="FL165" s="1">
        <v>1435.0873314171999</v>
      </c>
      <c r="FM165" s="1">
        <f>AVERAGE(FL165:FL167)</f>
        <v>1521.6089777486966</v>
      </c>
    </row>
    <row r="166" spans="1:169" x14ac:dyDescent="0.25">
      <c r="A166" s="2"/>
      <c r="Z166" s="1">
        <v>10</v>
      </c>
      <c r="AA166" s="1">
        <v>1071.43148148148</v>
      </c>
      <c r="AB166" s="1">
        <f t="shared" si="87"/>
        <v>91.431481481479977</v>
      </c>
      <c r="AD166" s="1" t="s">
        <v>45</v>
      </c>
      <c r="AE166" s="1">
        <f>AVERAGE(AE157:AE165)</f>
        <v>105.02984568059779</v>
      </c>
      <c r="AJ166" s="1" t="s">
        <v>45</v>
      </c>
      <c r="AK166" s="1">
        <f>AVERAGE(AK157:AK165)</f>
        <v>94.168982004170616</v>
      </c>
      <c r="AS166" s="1" t="s">
        <v>45</v>
      </c>
      <c r="AT166" s="1">
        <f>AVERAGE(AT157:AT165)</f>
        <v>115.64720898253456</v>
      </c>
      <c r="AW166" s="2"/>
      <c r="AX166" s="1">
        <v>1</v>
      </c>
      <c r="AY166" s="1">
        <v>1852.4873254009301</v>
      </c>
      <c r="AZ166" s="1">
        <f>AVERAGE(AY166:AY168)</f>
        <v>1950.2815053392303</v>
      </c>
      <c r="BA166" s="1">
        <v>1</v>
      </c>
      <c r="BB166" s="1">
        <v>1398.59237379162</v>
      </c>
      <c r="BC166" s="1">
        <f>AVERAGE(BB166:BB168)</f>
        <v>1521.1687188751366</v>
      </c>
      <c r="BD166" s="1">
        <v>1</v>
      </c>
      <c r="BE166" s="1">
        <v>1801.1908462867</v>
      </c>
      <c r="BF166" s="1">
        <f>AVERAGE(BE166:BE168)</f>
        <v>1835.2198979964899</v>
      </c>
      <c r="BG166" s="1">
        <v>1</v>
      </c>
      <c r="BH166" s="1">
        <v>1447.0434070434101</v>
      </c>
      <c r="BI166" s="1">
        <f>AVERAGE(BH166:BH168)</f>
        <v>1570.7076561914134</v>
      </c>
      <c r="BJ166" s="1">
        <v>1</v>
      </c>
      <c r="BK166" s="1">
        <v>1702.86298568507</v>
      </c>
      <c r="BL166" s="1">
        <f>AVERAGE(BK166:BK168)</f>
        <v>1815.2146574808</v>
      </c>
      <c r="BM166" s="1">
        <v>1</v>
      </c>
      <c r="BN166" s="1">
        <v>1652.0855172413801</v>
      </c>
      <c r="BO166" s="1">
        <f>AVERAGE(BN166:BN168)</f>
        <v>1809.89932278329</v>
      </c>
      <c r="BP166" s="1">
        <v>1</v>
      </c>
      <c r="BQ166" s="1">
        <v>1833.8705080545201</v>
      </c>
      <c r="BR166" s="1">
        <f>AVERAGE(BQ166:BQ168)</f>
        <v>1913.5526770723234</v>
      </c>
      <c r="BS166" s="1">
        <v>1</v>
      </c>
      <c r="BT166" s="1">
        <v>1589.1499395405101</v>
      </c>
      <c r="BU166" s="1">
        <f>AVERAGE(BT166:BT168)</f>
        <v>1665.8465677166598</v>
      </c>
      <c r="BV166" s="1">
        <v>1</v>
      </c>
      <c r="BW166" s="1">
        <v>1693.6545064377699</v>
      </c>
      <c r="BX166" s="1">
        <f>AVERAGE(BW166:BW168)</f>
        <v>1778.7092578427466</v>
      </c>
      <c r="CP166" s="2" t="s">
        <v>29</v>
      </c>
      <c r="CQ166" s="1" t="s">
        <v>1</v>
      </c>
      <c r="EI166" s="2"/>
      <c r="EJ166" s="1">
        <v>2</v>
      </c>
      <c r="EK166" s="1">
        <v>1665.8088235294099</v>
      </c>
      <c r="EM166" s="1">
        <v>2</v>
      </c>
      <c r="EN166" s="1">
        <v>1588.9713785046699</v>
      </c>
      <c r="EP166" s="1">
        <v>2</v>
      </c>
      <c r="EQ166" s="1">
        <v>1723.6762107828199</v>
      </c>
      <c r="ES166" s="1">
        <v>2</v>
      </c>
      <c r="ET166" s="1">
        <v>2081.4722792607799</v>
      </c>
      <c r="EV166" s="1">
        <v>2</v>
      </c>
      <c r="EW166" s="1">
        <v>2195.2896592244401</v>
      </c>
      <c r="EY166" s="1">
        <v>2</v>
      </c>
      <c r="EZ166" s="1">
        <v>2152.1255545696499</v>
      </c>
      <c r="FB166" s="1">
        <v>2</v>
      </c>
      <c r="FC166" s="1">
        <v>2046.7024089306699</v>
      </c>
      <c r="FE166" s="1">
        <v>2</v>
      </c>
      <c r="FF166" s="1">
        <v>2246.2214587737799</v>
      </c>
      <c r="FH166" s="1">
        <v>2</v>
      </c>
      <c r="FI166" s="1">
        <v>1804.29466553768</v>
      </c>
      <c r="FK166" s="1">
        <v>2</v>
      </c>
      <c r="FL166" s="1">
        <v>1583.6900662251701</v>
      </c>
    </row>
    <row r="167" spans="1:169" x14ac:dyDescent="0.25">
      <c r="A167" s="2"/>
      <c r="Z167" s="1">
        <v>11</v>
      </c>
      <c r="AA167" s="1">
        <v>1053.00439974859</v>
      </c>
      <c r="AB167" s="1">
        <f t="shared" si="87"/>
        <v>73.004399748590004</v>
      </c>
      <c r="AW167" s="2"/>
      <c r="AX167" s="1">
        <v>2</v>
      </c>
      <c r="AY167" s="1">
        <v>2048.0765253360901</v>
      </c>
      <c r="BA167" s="1">
        <v>2</v>
      </c>
      <c r="BB167" s="1">
        <v>1624.78797638218</v>
      </c>
      <c r="BD167" s="1">
        <v>2</v>
      </c>
      <c r="BE167" s="1">
        <v>1856.80275624462</v>
      </c>
      <c r="BG167" s="1">
        <v>2</v>
      </c>
      <c r="BH167" s="1">
        <v>1646.69603880356</v>
      </c>
      <c r="BJ167" s="1">
        <v>2</v>
      </c>
      <c r="BK167" s="1">
        <v>1933.6828774062801</v>
      </c>
      <c r="BM167" s="1">
        <v>2</v>
      </c>
      <c r="BN167" s="1">
        <v>1933.1142726021101</v>
      </c>
      <c r="BP167" s="1">
        <v>2</v>
      </c>
      <c r="BQ167" s="1">
        <v>1977.3693638048201</v>
      </c>
      <c r="BS167" s="1">
        <v>2</v>
      </c>
      <c r="BT167" s="1">
        <v>1769.4896185417699</v>
      </c>
      <c r="BV167" s="1">
        <v>2</v>
      </c>
      <c r="BW167" s="1">
        <v>1837.2041800643101</v>
      </c>
      <c r="CP167" s="2" t="s">
        <v>47</v>
      </c>
      <c r="CQ167" s="1" t="s">
        <v>50</v>
      </c>
      <c r="CS167" s="1" t="s">
        <v>51</v>
      </c>
      <c r="CT167" s="1">
        <f>AVERAGE(CS193, CV184, CY182, DB182, DE180, DH183, DK185, DN183, DQ187, DT182, EH182)</f>
        <v>3340.6445063533674</v>
      </c>
      <c r="EI167" s="2"/>
      <c r="EJ167" s="1">
        <v>3</v>
      </c>
      <c r="EK167" s="1">
        <v>1577.8531587934001</v>
      </c>
      <c r="EM167" s="1">
        <v>3</v>
      </c>
      <c r="EN167" s="1">
        <v>1582.8605263157899</v>
      </c>
      <c r="EP167" s="1">
        <v>3</v>
      </c>
      <c r="EQ167" s="1">
        <v>1666.85133915137</v>
      </c>
      <c r="ES167" s="1">
        <v>3</v>
      </c>
      <c r="ET167" s="1">
        <v>2136.1533298915901</v>
      </c>
      <c r="EV167" s="1">
        <v>3</v>
      </c>
      <c r="EW167" s="1">
        <v>2526.5783910745699</v>
      </c>
      <c r="EY167" s="1">
        <v>3</v>
      </c>
      <c r="EZ167" s="1">
        <v>2315.4086645824</v>
      </c>
      <c r="FB167" s="1">
        <v>3</v>
      </c>
      <c r="FC167" s="1">
        <v>2066.2264982373699</v>
      </c>
      <c r="FE167" s="1">
        <v>3</v>
      </c>
      <c r="FF167" s="1">
        <v>2153.82742191636</v>
      </c>
      <c r="FH167" s="1">
        <v>3</v>
      </c>
      <c r="FI167" s="1">
        <v>1642.4863945578199</v>
      </c>
      <c r="FK167" s="1">
        <v>3</v>
      </c>
      <c r="FL167" s="1">
        <v>1546.04953560372</v>
      </c>
    </row>
    <row r="168" spans="1:169" x14ac:dyDescent="0.25">
      <c r="A168" s="2"/>
      <c r="AA168" s="1" t="s">
        <v>45</v>
      </c>
      <c r="AB168" s="1">
        <f>AVERAGE(AB157:AB167)</f>
        <v>131.90741663768452</v>
      </c>
      <c r="AW168" s="2"/>
      <c r="AX168" s="1">
        <v>3</v>
      </c>
      <c r="AY168" s="1">
        <v>1950.2806652806701</v>
      </c>
      <c r="BA168" s="1">
        <v>3</v>
      </c>
      <c r="BB168" s="1">
        <v>1540.1258064516101</v>
      </c>
      <c r="BD168" s="1">
        <v>3</v>
      </c>
      <c r="BE168" s="1">
        <v>1847.66609145815</v>
      </c>
      <c r="BG168" s="1">
        <v>3</v>
      </c>
      <c r="BH168" s="1">
        <v>1618.38352272727</v>
      </c>
      <c r="BJ168" s="1">
        <v>3</v>
      </c>
      <c r="BK168" s="1">
        <v>1809.09810935105</v>
      </c>
      <c r="BM168" s="1">
        <v>3</v>
      </c>
      <c r="BN168" s="1">
        <v>1844.4981785063801</v>
      </c>
      <c r="BP168" s="1">
        <v>3</v>
      </c>
      <c r="BQ168" s="1">
        <v>1929.41815935763</v>
      </c>
      <c r="BS168" s="1">
        <v>3</v>
      </c>
      <c r="BT168" s="1">
        <v>1638.9001450676999</v>
      </c>
      <c r="BV168" s="1">
        <v>3</v>
      </c>
      <c r="BW168" s="1">
        <v>1805.2690870261599</v>
      </c>
      <c r="CP168" s="2" t="s">
        <v>31</v>
      </c>
      <c r="CQ168" s="3" t="s">
        <v>55</v>
      </c>
      <c r="EI168" s="2"/>
      <c r="EJ168" s="1" t="s">
        <v>34</v>
      </c>
      <c r="EL168" s="1" t="s">
        <v>42</v>
      </c>
      <c r="EM168" s="1" t="s">
        <v>34</v>
      </c>
      <c r="EO168" s="1" t="s">
        <v>42</v>
      </c>
      <c r="EP168" s="1" t="s">
        <v>34</v>
      </c>
      <c r="ER168" s="1" t="s">
        <v>42</v>
      </c>
      <c r="ES168" s="1" t="s">
        <v>34</v>
      </c>
      <c r="EU168" s="1" t="s">
        <v>42</v>
      </c>
      <c r="EV168" s="1" t="s">
        <v>34</v>
      </c>
      <c r="EX168" s="1" t="s">
        <v>42</v>
      </c>
      <c r="EY168" s="1" t="s">
        <v>34</v>
      </c>
      <c r="FA168" s="1" t="s">
        <v>42</v>
      </c>
      <c r="FB168" s="1" t="s">
        <v>34</v>
      </c>
      <c r="FD168" s="1" t="s">
        <v>42</v>
      </c>
      <c r="FE168" s="1" t="s">
        <v>34</v>
      </c>
      <c r="FG168" s="1" t="s">
        <v>42</v>
      </c>
      <c r="FH168" s="1" t="s">
        <v>34</v>
      </c>
      <c r="FJ168" s="1" t="s">
        <v>42</v>
      </c>
      <c r="FK168" s="1" t="s">
        <v>34</v>
      </c>
      <c r="FM168" s="1" t="s">
        <v>42</v>
      </c>
    </row>
    <row r="169" spans="1:169" x14ac:dyDescent="0.25">
      <c r="A169" s="2"/>
      <c r="AW169" s="2"/>
      <c r="AX169" s="1" t="s">
        <v>34</v>
      </c>
      <c r="AZ169" s="1" t="s">
        <v>42</v>
      </c>
      <c r="BA169" s="1" t="s">
        <v>34</v>
      </c>
      <c r="BC169" s="1" t="s">
        <v>42</v>
      </c>
      <c r="BD169" s="1" t="s">
        <v>34</v>
      </c>
      <c r="BF169" s="1" t="s">
        <v>42</v>
      </c>
      <c r="BG169" s="1" t="s">
        <v>34</v>
      </c>
      <c r="BI169" s="1" t="s">
        <v>42</v>
      </c>
      <c r="BJ169" s="1" t="s">
        <v>34</v>
      </c>
      <c r="BL169" s="1" t="s">
        <v>42</v>
      </c>
      <c r="BM169" s="1" t="s">
        <v>34</v>
      </c>
      <c r="BO169" s="1" t="s">
        <v>42</v>
      </c>
      <c r="BP169" s="1" t="s">
        <v>34</v>
      </c>
      <c r="BR169" s="1" t="s">
        <v>42</v>
      </c>
      <c r="BS169" s="1" t="s">
        <v>34</v>
      </c>
      <c r="BU169" s="1" t="s">
        <v>42</v>
      </c>
      <c r="BV169" s="1" t="s">
        <v>34</v>
      </c>
      <c r="BX169" s="1" t="s">
        <v>42</v>
      </c>
      <c r="CP169" s="2" t="s">
        <v>41</v>
      </c>
      <c r="CQ169" s="1">
        <v>1</v>
      </c>
      <c r="CT169" s="1">
        <v>2</v>
      </c>
      <c r="CW169" s="1">
        <v>3</v>
      </c>
      <c r="CZ169" s="1">
        <v>4</v>
      </c>
      <c r="DC169" s="1">
        <v>5</v>
      </c>
      <c r="DF169" s="1">
        <v>6</v>
      </c>
      <c r="DI169" s="1">
        <v>7</v>
      </c>
      <c r="DL169" s="1">
        <v>8</v>
      </c>
      <c r="DO169" s="1">
        <v>9</v>
      </c>
      <c r="DR169" s="1">
        <v>10</v>
      </c>
      <c r="EI169" s="2"/>
      <c r="EJ169" s="1">
        <v>1</v>
      </c>
      <c r="EK169" s="1">
        <v>12100</v>
      </c>
      <c r="EL169" s="1">
        <f>EK169-1576</f>
        <v>10524</v>
      </c>
      <c r="EM169" s="1">
        <v>1</v>
      </c>
      <c r="EN169" s="1">
        <v>16383</v>
      </c>
      <c r="EO169" s="1">
        <f t="shared" ref="EO169:EO174" si="94">EN169-1538</f>
        <v>14845</v>
      </c>
      <c r="EP169" s="1">
        <v>1</v>
      </c>
      <c r="EQ169" s="1">
        <v>10857</v>
      </c>
      <c r="ER169" s="1">
        <f t="shared" ref="ER169:ER179" si="95">EQ169-1641</f>
        <v>9216</v>
      </c>
      <c r="ES169" s="1">
        <v>1</v>
      </c>
      <c r="ET169" s="1">
        <v>13836</v>
      </c>
      <c r="EU169" s="1">
        <f t="shared" ref="EU169:EU186" si="96">ET169-2147</f>
        <v>11689</v>
      </c>
      <c r="EV169" s="1">
        <v>1</v>
      </c>
      <c r="EW169" s="1">
        <v>16383</v>
      </c>
      <c r="EX169" s="1">
        <f t="shared" ref="EX169:EX179" si="97">EW169-2239</f>
        <v>14144</v>
      </c>
      <c r="EY169" s="1">
        <v>1</v>
      </c>
      <c r="EZ169" s="1">
        <v>16383</v>
      </c>
      <c r="FA169" s="1">
        <f t="shared" ref="FA169:FA178" si="98">EZ169-2237</f>
        <v>14146</v>
      </c>
      <c r="FB169" s="1">
        <v>1</v>
      </c>
      <c r="FC169" s="1">
        <v>16383</v>
      </c>
      <c r="FD169" s="1">
        <f t="shared" ref="FD169:FD177" si="99">FC169-1989</f>
        <v>14394</v>
      </c>
      <c r="FE169" s="1">
        <v>1</v>
      </c>
      <c r="FF169" s="1">
        <v>13977</v>
      </c>
      <c r="FG169" s="1">
        <f t="shared" ref="FG169:FG179" si="100">FF169-2106</f>
        <v>11871</v>
      </c>
      <c r="FH169" s="1">
        <v>1</v>
      </c>
      <c r="FI169" s="1">
        <v>14121</v>
      </c>
      <c r="FJ169" s="1">
        <f t="shared" ref="FJ169:FJ181" si="101">FI169-1766</f>
        <v>12355</v>
      </c>
      <c r="FK169" s="1">
        <v>1</v>
      </c>
      <c r="FL169" s="1">
        <v>16383</v>
      </c>
      <c r="FM169" s="1">
        <f t="shared" ref="FM169:FM175" si="102">FL169-1522</f>
        <v>14861</v>
      </c>
    </row>
    <row r="170" spans="1:169" x14ac:dyDescent="0.25">
      <c r="A170" s="2"/>
      <c r="AW170" s="2"/>
      <c r="AX170" s="1">
        <v>1</v>
      </c>
      <c r="AY170" s="1">
        <v>1925.2760487144801</v>
      </c>
      <c r="AZ170" s="1">
        <f t="shared" ref="AZ170:AZ182" si="103">AY170-1950</f>
        <v>-24.723951285519888</v>
      </c>
      <c r="BA170" s="1">
        <v>1</v>
      </c>
      <c r="BB170" s="1">
        <v>1977.89531914894</v>
      </c>
      <c r="BC170" s="1">
        <f t="shared" ref="BC170:BC181" si="104">BB170-1521</f>
        <v>456.89531914893996</v>
      </c>
      <c r="BD170" s="1">
        <v>1</v>
      </c>
      <c r="BE170" s="1">
        <v>2316.73889268626</v>
      </c>
      <c r="BF170" s="1">
        <f t="shared" ref="BF170:BF183" si="105">BE170-1835</f>
        <v>481.73889268625999</v>
      </c>
      <c r="BG170" s="1">
        <v>1</v>
      </c>
      <c r="BH170" s="1">
        <v>1882.4355992844401</v>
      </c>
      <c r="BI170" s="1">
        <f t="shared" ref="BI170:BI184" si="106">BH170-1571</f>
        <v>311.43559928444006</v>
      </c>
      <c r="BJ170" s="1">
        <v>1</v>
      </c>
      <c r="BK170" s="1">
        <v>2250.5627272727302</v>
      </c>
      <c r="BL170" s="1">
        <f t="shared" ref="BL170:BL175" si="107">BK170-1815</f>
        <v>435.56272727273017</v>
      </c>
      <c r="BM170" s="1">
        <v>1</v>
      </c>
      <c r="BN170" s="1">
        <v>2527.4759299781199</v>
      </c>
      <c r="BO170" s="1">
        <f t="shared" ref="BO170:BO183" si="108">BN170-1810</f>
        <v>717.47592997811989</v>
      </c>
      <c r="BP170" s="1">
        <v>1</v>
      </c>
      <c r="BQ170" s="1">
        <v>2424.9857723577202</v>
      </c>
      <c r="BR170" s="1">
        <f t="shared" ref="BR170:BR177" si="109">AVERAGE(BQ170-1914)</f>
        <v>510.98577235772018</v>
      </c>
      <c r="BS170" s="1">
        <v>1</v>
      </c>
      <c r="BT170" s="1">
        <v>2079.4454912516799</v>
      </c>
      <c r="BU170" s="1">
        <f t="shared" ref="BU170:BU177" si="110">BT170-1666</f>
        <v>413.44549125167987</v>
      </c>
      <c r="BV170" s="1">
        <v>1</v>
      </c>
      <c r="BW170" s="1">
        <v>2376.83647798742</v>
      </c>
      <c r="BX170" s="1">
        <f t="shared" ref="BX170:BX179" si="111">BW170-1779</f>
        <v>597.83647798742004</v>
      </c>
      <c r="CP170" s="2"/>
      <c r="CQ170" s="1" t="s">
        <v>43</v>
      </c>
      <c r="CS170" s="1" t="s">
        <v>44</v>
      </c>
      <c r="CT170" s="1" t="s">
        <v>43</v>
      </c>
      <c r="CV170" s="1" t="s">
        <v>44</v>
      </c>
      <c r="CW170" s="1" t="s">
        <v>43</v>
      </c>
      <c r="CY170" s="1" t="s">
        <v>44</v>
      </c>
      <c r="CZ170" s="1" t="s">
        <v>43</v>
      </c>
      <c r="DB170" s="1" t="s">
        <v>44</v>
      </c>
      <c r="DC170" s="1" t="s">
        <v>43</v>
      </c>
      <c r="DE170" s="1" t="s">
        <v>44</v>
      </c>
      <c r="DF170" s="1" t="s">
        <v>43</v>
      </c>
      <c r="DH170" s="1" t="s">
        <v>44</v>
      </c>
      <c r="DI170" s="1" t="s">
        <v>43</v>
      </c>
      <c r="DK170" s="1" t="s">
        <v>44</v>
      </c>
      <c r="DL170" s="1" t="s">
        <v>43</v>
      </c>
      <c r="DN170" s="1" t="s">
        <v>44</v>
      </c>
      <c r="DO170" s="1" t="s">
        <v>43</v>
      </c>
      <c r="DQ170" s="1" t="s">
        <v>44</v>
      </c>
      <c r="DR170" s="1" t="s">
        <v>43</v>
      </c>
      <c r="DT170" s="1" t="s">
        <v>44</v>
      </c>
      <c r="EI170" s="2"/>
      <c r="EJ170" s="1">
        <v>2</v>
      </c>
      <c r="EK170" s="1">
        <v>15880</v>
      </c>
      <c r="EL170" s="1">
        <f>EK170-1576</f>
        <v>14304</v>
      </c>
      <c r="EM170" s="1">
        <v>2</v>
      </c>
      <c r="EN170" s="1">
        <v>14741</v>
      </c>
      <c r="EO170" s="1">
        <f t="shared" si="94"/>
        <v>13203</v>
      </c>
      <c r="EP170" s="1">
        <v>2</v>
      </c>
      <c r="EQ170" s="1">
        <v>15221</v>
      </c>
      <c r="ER170" s="1">
        <f t="shared" si="95"/>
        <v>13580</v>
      </c>
      <c r="ES170" s="1">
        <v>2</v>
      </c>
      <c r="ET170" s="1">
        <v>16383</v>
      </c>
      <c r="EU170" s="1">
        <f t="shared" si="96"/>
        <v>14236</v>
      </c>
      <c r="EV170" s="1">
        <v>2</v>
      </c>
      <c r="EW170" s="1">
        <v>16383</v>
      </c>
      <c r="EX170" s="1">
        <f t="shared" si="97"/>
        <v>14144</v>
      </c>
      <c r="EY170" s="1">
        <v>2</v>
      </c>
      <c r="EZ170" s="1">
        <v>16383</v>
      </c>
      <c r="FA170" s="1">
        <f t="shared" si="98"/>
        <v>14146</v>
      </c>
      <c r="FB170" s="1">
        <v>2</v>
      </c>
      <c r="FC170" s="1">
        <v>16383</v>
      </c>
      <c r="FD170" s="1">
        <f t="shared" si="99"/>
        <v>14394</v>
      </c>
      <c r="FE170" s="1">
        <v>2</v>
      </c>
      <c r="FF170" s="1">
        <v>16383</v>
      </c>
      <c r="FG170" s="1">
        <f t="shared" si="100"/>
        <v>14277</v>
      </c>
      <c r="FH170" s="1">
        <v>2</v>
      </c>
      <c r="FI170" s="1">
        <v>16383</v>
      </c>
      <c r="FJ170" s="1">
        <f t="shared" si="101"/>
        <v>14617</v>
      </c>
      <c r="FK170" s="1">
        <v>2</v>
      </c>
      <c r="FL170" s="1">
        <v>13251</v>
      </c>
      <c r="FM170" s="1">
        <f t="shared" si="102"/>
        <v>11729</v>
      </c>
    </row>
    <row r="171" spans="1:169" x14ac:dyDescent="0.25">
      <c r="A171" s="2"/>
      <c r="AW171" s="2"/>
      <c r="AX171" s="1">
        <v>2</v>
      </c>
      <c r="AY171" s="1">
        <v>2300.3658536585399</v>
      </c>
      <c r="AZ171" s="1">
        <f t="shared" si="103"/>
        <v>350.36585365853989</v>
      </c>
      <c r="BA171" s="1">
        <v>2</v>
      </c>
      <c r="BB171" s="1">
        <v>2037.0085251491901</v>
      </c>
      <c r="BC171" s="1">
        <f t="shared" si="104"/>
        <v>516.00852514919006</v>
      </c>
      <c r="BD171" s="1">
        <v>2</v>
      </c>
      <c r="BE171" s="1">
        <v>2398.7757073844</v>
      </c>
      <c r="BF171" s="1">
        <f t="shared" si="105"/>
        <v>563.77570738439999</v>
      </c>
      <c r="BG171" s="1">
        <v>2</v>
      </c>
      <c r="BH171" s="1">
        <v>2248.0660633484199</v>
      </c>
      <c r="BI171" s="1">
        <f t="shared" si="106"/>
        <v>677.0660633484199</v>
      </c>
      <c r="BJ171" s="1">
        <v>2</v>
      </c>
      <c r="BK171" s="1">
        <v>2065.6621961441701</v>
      </c>
      <c r="BL171" s="1">
        <f t="shared" si="107"/>
        <v>250.66219614417014</v>
      </c>
      <c r="BM171" s="1">
        <v>2</v>
      </c>
      <c r="BN171" s="1">
        <v>2149.77703455964</v>
      </c>
      <c r="BO171" s="1">
        <f t="shared" si="108"/>
        <v>339.77703455964001</v>
      </c>
      <c r="BP171" s="1">
        <v>2</v>
      </c>
      <c r="BQ171" s="1">
        <v>2278.3951612903202</v>
      </c>
      <c r="BR171" s="1">
        <f t="shared" si="109"/>
        <v>364.39516129032017</v>
      </c>
      <c r="BS171" s="1">
        <v>2</v>
      </c>
      <c r="BT171" s="1">
        <v>2304.8204249485898</v>
      </c>
      <c r="BU171" s="1">
        <f t="shared" si="110"/>
        <v>638.82042494858979</v>
      </c>
      <c r="BV171" s="1">
        <v>2</v>
      </c>
      <c r="BW171" s="1">
        <v>2344.8513082322902</v>
      </c>
      <c r="BX171" s="1">
        <f t="shared" si="111"/>
        <v>565.85130823229019</v>
      </c>
      <c r="CP171" s="2"/>
      <c r="CQ171" s="1">
        <v>1</v>
      </c>
      <c r="CR171" s="1">
        <v>1808.67016129032</v>
      </c>
      <c r="CS171" s="1">
        <f>AVERAGE(CR171:CR173)</f>
        <v>1943.8596529025301</v>
      </c>
      <c r="CT171" s="1">
        <v>1</v>
      </c>
      <c r="CU171" s="1">
        <v>1928.1670235546001</v>
      </c>
      <c r="CV171" s="1">
        <f>AVERAGE(CU171:CU173)</f>
        <v>2087.9092209936834</v>
      </c>
      <c r="CW171" s="1">
        <v>1</v>
      </c>
      <c r="CX171" s="1">
        <v>1742.6628787878799</v>
      </c>
      <c r="CY171" s="1">
        <f>AVERAGE(CX171:CX173)</f>
        <v>1775.2798240672266</v>
      </c>
      <c r="CZ171" s="1">
        <v>1</v>
      </c>
      <c r="DA171" s="1">
        <v>1627.76752966559</v>
      </c>
      <c r="DB171" s="1">
        <f>AVERAGE(DA171:DA173)</f>
        <v>1762.1129231004534</v>
      </c>
      <c r="DC171" s="1">
        <v>1</v>
      </c>
      <c r="DD171" s="1">
        <v>1473.69448373409</v>
      </c>
      <c r="DE171" s="1">
        <f>AVERAGE(DD171:DD173)</f>
        <v>1601.8865117014966</v>
      </c>
      <c r="DF171" s="1">
        <v>1</v>
      </c>
      <c r="DG171" s="1">
        <v>1652.2250600961499</v>
      </c>
      <c r="DH171" s="1">
        <f>AVERAGE(DG171:DG173)</f>
        <v>1723.54137728814</v>
      </c>
      <c r="DI171" s="1">
        <v>1</v>
      </c>
      <c r="DJ171" s="1">
        <v>1915.0636822194199</v>
      </c>
      <c r="DK171" s="1">
        <f>AVERAGE(DJ171:DJ173)</f>
        <v>1999.2762747900733</v>
      </c>
      <c r="DL171" s="1">
        <v>1</v>
      </c>
      <c r="DM171" s="1">
        <v>1486.2750797589499</v>
      </c>
      <c r="DN171" s="1">
        <f>AVERAGE(DM171:DM173)</f>
        <v>1539.6940536825932</v>
      </c>
      <c r="DO171" s="1">
        <v>1</v>
      </c>
      <c r="DP171" s="1">
        <v>1378.34148296593</v>
      </c>
      <c r="DQ171" s="1">
        <f>AVERAGE(DP171:DP173)</f>
        <v>1490.0000989359667</v>
      </c>
      <c r="DR171" s="1">
        <v>1</v>
      </c>
      <c r="DS171" s="1">
        <v>1470.7262330235901</v>
      </c>
      <c r="DT171" s="1">
        <f>AVERAGE(DS171:DS173)</f>
        <v>1522.787900691327</v>
      </c>
      <c r="EI171" s="2"/>
      <c r="EJ171" s="1">
        <v>3</v>
      </c>
      <c r="EK171" s="1">
        <v>11563</v>
      </c>
      <c r="EL171" s="1">
        <f>EK171-1576</f>
        <v>9987</v>
      </c>
      <c r="EM171" s="1">
        <v>3</v>
      </c>
      <c r="EN171" s="1">
        <v>10430</v>
      </c>
      <c r="EO171" s="1">
        <f t="shared" si="94"/>
        <v>8892</v>
      </c>
      <c r="EP171" s="1">
        <v>3</v>
      </c>
      <c r="EQ171" s="1">
        <v>14717</v>
      </c>
      <c r="ER171" s="1">
        <f t="shared" si="95"/>
        <v>13076</v>
      </c>
      <c r="ES171" s="1">
        <v>3</v>
      </c>
      <c r="ET171" s="1">
        <v>16383</v>
      </c>
      <c r="EU171" s="1">
        <f t="shared" si="96"/>
        <v>14236</v>
      </c>
      <c r="EV171" s="1">
        <v>3</v>
      </c>
      <c r="EW171" s="1">
        <v>16334</v>
      </c>
      <c r="EX171" s="1">
        <f t="shared" si="97"/>
        <v>14095</v>
      </c>
      <c r="EY171" s="1">
        <v>3</v>
      </c>
      <c r="EZ171" s="1">
        <v>16383</v>
      </c>
      <c r="FA171" s="1">
        <f t="shared" si="98"/>
        <v>14146</v>
      </c>
      <c r="FB171" s="1">
        <v>3</v>
      </c>
      <c r="FC171" s="1">
        <v>13423</v>
      </c>
      <c r="FD171" s="1">
        <f t="shared" si="99"/>
        <v>11434</v>
      </c>
      <c r="FE171" s="1">
        <v>3</v>
      </c>
      <c r="FF171" s="1">
        <v>16383</v>
      </c>
      <c r="FG171" s="1">
        <f t="shared" si="100"/>
        <v>14277</v>
      </c>
      <c r="FH171" s="1">
        <v>3</v>
      </c>
      <c r="FI171" s="1">
        <v>16383</v>
      </c>
      <c r="FJ171" s="1">
        <f t="shared" si="101"/>
        <v>14617</v>
      </c>
      <c r="FK171" s="1">
        <v>3</v>
      </c>
      <c r="FL171" s="1">
        <v>16383</v>
      </c>
      <c r="FM171" s="1">
        <f t="shared" si="102"/>
        <v>14861</v>
      </c>
    </row>
    <row r="172" spans="1:169" x14ac:dyDescent="0.25">
      <c r="A172" s="2"/>
      <c r="AW172" s="2"/>
      <c r="AX172" s="1">
        <v>3</v>
      </c>
      <c r="AY172" s="1">
        <v>2071.2424657534202</v>
      </c>
      <c r="AZ172" s="1">
        <f t="shared" si="103"/>
        <v>121.24246575342022</v>
      </c>
      <c r="BA172" s="1">
        <v>3</v>
      </c>
      <c r="BB172" s="1">
        <v>2009.55775862069</v>
      </c>
      <c r="BC172" s="1">
        <f t="shared" si="104"/>
        <v>488.55775862069004</v>
      </c>
      <c r="BD172" s="1">
        <v>3</v>
      </c>
      <c r="BE172" s="1">
        <v>2305.8958755916201</v>
      </c>
      <c r="BF172" s="1">
        <f t="shared" si="105"/>
        <v>470.8958755916201</v>
      </c>
      <c r="BG172" s="1">
        <v>3</v>
      </c>
      <c r="BH172" s="1">
        <v>2090.3572710951498</v>
      </c>
      <c r="BI172" s="1">
        <f t="shared" si="106"/>
        <v>519.35727109514983</v>
      </c>
      <c r="BJ172" s="1">
        <v>3</v>
      </c>
      <c r="BK172" s="1">
        <v>2252.1720613287898</v>
      </c>
      <c r="BL172" s="1">
        <f t="shared" si="107"/>
        <v>437.17206132878982</v>
      </c>
      <c r="BM172" s="1">
        <v>3</v>
      </c>
      <c r="BN172" s="1">
        <v>2178.7225877193</v>
      </c>
      <c r="BO172" s="1">
        <f t="shared" si="108"/>
        <v>368.72258771930001</v>
      </c>
      <c r="BP172" s="1">
        <v>3</v>
      </c>
      <c r="BQ172" s="1">
        <v>2448.2532663316601</v>
      </c>
      <c r="BR172" s="1">
        <f t="shared" si="109"/>
        <v>534.25326633166014</v>
      </c>
      <c r="BS172" s="1">
        <v>3</v>
      </c>
      <c r="BT172" s="1">
        <v>2128.0850636302698</v>
      </c>
      <c r="BU172" s="1">
        <f t="shared" si="110"/>
        <v>462.08506363026981</v>
      </c>
      <c r="BV172" s="1">
        <v>3</v>
      </c>
      <c r="BW172" s="1">
        <v>2372.06931964057</v>
      </c>
      <c r="BX172" s="1">
        <f t="shared" si="111"/>
        <v>593.06931964057003</v>
      </c>
      <c r="CP172" s="2"/>
      <c r="CQ172" s="1">
        <v>2</v>
      </c>
      <c r="CR172" s="1">
        <v>2006.6924939467301</v>
      </c>
      <c r="CT172" s="1">
        <v>2</v>
      </c>
      <c r="CU172" s="1">
        <v>2229.6308461263802</v>
      </c>
      <c r="CW172" s="1">
        <v>2</v>
      </c>
      <c r="CX172" s="1">
        <v>1766.31569115816</v>
      </c>
      <c r="CZ172" s="1">
        <v>2</v>
      </c>
      <c r="DA172" s="1">
        <v>1954.0454054054101</v>
      </c>
      <c r="DC172" s="1">
        <v>2</v>
      </c>
      <c r="DD172" s="1">
        <v>1667.0486997635901</v>
      </c>
      <c r="DF172" s="1">
        <v>2</v>
      </c>
      <c r="DG172" s="1">
        <v>1703.41015625</v>
      </c>
      <c r="DI172" s="1">
        <v>2</v>
      </c>
      <c r="DJ172" s="1">
        <v>2130.4301606922099</v>
      </c>
      <c r="DL172" s="1">
        <v>2</v>
      </c>
      <c r="DM172" s="1">
        <v>1574.19736842105</v>
      </c>
      <c r="DO172" s="1">
        <v>2</v>
      </c>
      <c r="DP172" s="1">
        <v>1570.3301397205601</v>
      </c>
      <c r="DR172" s="1">
        <v>2</v>
      </c>
      <c r="DS172" s="1">
        <v>1557.0247046186901</v>
      </c>
      <c r="EI172" s="2"/>
      <c r="EJ172" s="1">
        <v>4</v>
      </c>
      <c r="EK172" s="1">
        <v>15278</v>
      </c>
      <c r="EL172" s="1">
        <f>EK172-1576</f>
        <v>13702</v>
      </c>
      <c r="EM172" s="1">
        <v>4</v>
      </c>
      <c r="EN172" s="1">
        <v>16301</v>
      </c>
      <c r="EO172" s="1">
        <f t="shared" si="94"/>
        <v>14763</v>
      </c>
      <c r="EP172" s="1">
        <v>4</v>
      </c>
      <c r="EQ172" s="1">
        <v>16383</v>
      </c>
      <c r="ER172" s="1">
        <f t="shared" si="95"/>
        <v>14742</v>
      </c>
      <c r="ES172" s="1">
        <v>4</v>
      </c>
      <c r="ET172" s="1">
        <v>16383</v>
      </c>
      <c r="EU172" s="1">
        <f t="shared" si="96"/>
        <v>14236</v>
      </c>
      <c r="EV172" s="1">
        <v>4</v>
      </c>
      <c r="EW172" s="1">
        <v>15663</v>
      </c>
      <c r="EX172" s="1">
        <f t="shared" si="97"/>
        <v>13424</v>
      </c>
      <c r="EY172" s="1">
        <v>4</v>
      </c>
      <c r="EZ172" s="1">
        <v>15753</v>
      </c>
      <c r="FA172" s="1">
        <f t="shared" si="98"/>
        <v>13516</v>
      </c>
      <c r="FB172" s="1">
        <v>4</v>
      </c>
      <c r="FC172" s="1">
        <v>16383</v>
      </c>
      <c r="FD172" s="1">
        <f t="shared" si="99"/>
        <v>14394</v>
      </c>
      <c r="FE172" s="1">
        <v>4</v>
      </c>
      <c r="FF172" s="1">
        <v>16383</v>
      </c>
      <c r="FG172" s="1">
        <f t="shared" si="100"/>
        <v>14277</v>
      </c>
      <c r="FH172" s="1">
        <v>4</v>
      </c>
      <c r="FI172" s="1">
        <v>16383</v>
      </c>
      <c r="FJ172" s="1">
        <f t="shared" si="101"/>
        <v>14617</v>
      </c>
      <c r="FK172" s="1">
        <v>4</v>
      </c>
      <c r="FL172" s="1">
        <v>16383</v>
      </c>
      <c r="FM172" s="1">
        <f t="shared" si="102"/>
        <v>14861</v>
      </c>
    </row>
    <row r="173" spans="1:169" x14ac:dyDescent="0.25">
      <c r="A173" s="2"/>
      <c r="AW173" s="2"/>
      <c r="AX173" s="1">
        <v>4</v>
      </c>
      <c r="AY173" s="1">
        <v>2157.3936899862802</v>
      </c>
      <c r="AZ173" s="1">
        <f t="shared" si="103"/>
        <v>207.39368998628015</v>
      </c>
      <c r="BA173" s="1">
        <v>4</v>
      </c>
      <c r="BB173" s="1">
        <v>2013.8063139931701</v>
      </c>
      <c r="BC173" s="1">
        <f t="shared" si="104"/>
        <v>492.80631399317008</v>
      </c>
      <c r="BD173" s="1">
        <v>4</v>
      </c>
      <c r="BE173" s="1">
        <v>2355.9514695830499</v>
      </c>
      <c r="BF173" s="1">
        <f t="shared" si="105"/>
        <v>520.95146958304986</v>
      </c>
      <c r="BG173" s="1">
        <v>4</v>
      </c>
      <c r="BH173" s="1">
        <v>2151.5</v>
      </c>
      <c r="BI173" s="1">
        <f t="shared" si="106"/>
        <v>580.5</v>
      </c>
      <c r="BJ173" s="1">
        <v>4</v>
      </c>
      <c r="BK173" s="1">
        <v>2284.1363636363599</v>
      </c>
      <c r="BL173" s="1">
        <f t="shared" si="107"/>
        <v>469.13636363635987</v>
      </c>
      <c r="BM173" s="1">
        <v>4</v>
      </c>
      <c r="BN173" s="1">
        <v>2276.2622222222199</v>
      </c>
      <c r="BO173" s="1">
        <f t="shared" si="108"/>
        <v>466.26222222221986</v>
      </c>
      <c r="BP173" s="1">
        <v>4</v>
      </c>
      <c r="BQ173" s="1">
        <v>2298.6602628918099</v>
      </c>
      <c r="BR173" s="1">
        <f t="shared" si="109"/>
        <v>384.66026289180991</v>
      </c>
      <c r="BS173" s="1">
        <v>4</v>
      </c>
      <c r="BT173" s="1">
        <v>2329.68588873813</v>
      </c>
      <c r="BU173" s="1">
        <f t="shared" si="110"/>
        <v>663.68588873812996</v>
      </c>
      <c r="BV173" s="1">
        <v>4</v>
      </c>
      <c r="BW173" s="1">
        <v>2293.46606914213</v>
      </c>
      <c r="BX173" s="1">
        <f t="shared" si="111"/>
        <v>514.46606914212998</v>
      </c>
      <c r="CP173" s="2"/>
      <c r="CQ173" s="1">
        <v>3</v>
      </c>
      <c r="CR173" s="1">
        <v>2016.21630347054</v>
      </c>
      <c r="CT173" s="1">
        <v>3</v>
      </c>
      <c r="CU173" s="1">
        <v>2105.9297933000698</v>
      </c>
      <c r="CW173" s="1">
        <v>3</v>
      </c>
      <c r="CX173" s="1">
        <v>1816.86090225564</v>
      </c>
      <c r="CZ173" s="1">
        <v>3</v>
      </c>
      <c r="DA173" s="1">
        <v>1704.52583423036</v>
      </c>
      <c r="DC173" s="1">
        <v>3</v>
      </c>
      <c r="DD173" s="1">
        <v>1664.9163516068099</v>
      </c>
      <c r="DF173" s="1">
        <v>3</v>
      </c>
      <c r="DG173" s="1">
        <v>1814.98891551827</v>
      </c>
      <c r="DI173" s="1">
        <v>3</v>
      </c>
      <c r="DJ173" s="1">
        <v>1952.3349814585899</v>
      </c>
      <c r="DL173" s="1">
        <v>3</v>
      </c>
      <c r="DM173" s="1">
        <v>1558.60971286778</v>
      </c>
      <c r="DO173" s="1">
        <v>3</v>
      </c>
      <c r="DP173" s="1">
        <v>1521.3286741214099</v>
      </c>
      <c r="DR173" s="1">
        <v>3</v>
      </c>
      <c r="DS173" s="1">
        <v>1540.6127644317</v>
      </c>
      <c r="EI173" s="2"/>
      <c r="EK173" s="1" t="s">
        <v>45</v>
      </c>
      <c r="EL173" s="1">
        <f>AVERAGE(EL169:EL172)</f>
        <v>12129.25</v>
      </c>
      <c r="EM173" s="1">
        <v>5</v>
      </c>
      <c r="EN173" s="1">
        <v>16383</v>
      </c>
      <c r="EO173" s="1">
        <f t="shared" si="94"/>
        <v>14845</v>
      </c>
      <c r="EP173" s="1">
        <v>5</v>
      </c>
      <c r="EQ173" s="1">
        <v>11428</v>
      </c>
      <c r="ER173" s="1">
        <f t="shared" si="95"/>
        <v>9787</v>
      </c>
      <c r="ES173" s="1">
        <v>5</v>
      </c>
      <c r="ET173" s="1">
        <v>16383</v>
      </c>
      <c r="EU173" s="1">
        <f t="shared" si="96"/>
        <v>14236</v>
      </c>
      <c r="EV173" s="1">
        <v>5</v>
      </c>
      <c r="EW173" s="1">
        <v>16383</v>
      </c>
      <c r="EX173" s="1">
        <f t="shared" si="97"/>
        <v>14144</v>
      </c>
      <c r="EY173" s="1">
        <v>5</v>
      </c>
      <c r="EZ173" s="1">
        <v>16383</v>
      </c>
      <c r="FA173" s="1">
        <f t="shared" si="98"/>
        <v>14146</v>
      </c>
      <c r="FB173" s="1">
        <v>5</v>
      </c>
      <c r="FC173" s="1">
        <v>16383</v>
      </c>
      <c r="FD173" s="1">
        <f t="shared" si="99"/>
        <v>14394</v>
      </c>
      <c r="FE173" s="1">
        <v>5</v>
      </c>
      <c r="FF173" s="1">
        <v>13449</v>
      </c>
      <c r="FG173" s="1">
        <f t="shared" si="100"/>
        <v>11343</v>
      </c>
      <c r="FH173" s="1">
        <v>5</v>
      </c>
      <c r="FI173" s="1">
        <v>16383</v>
      </c>
      <c r="FJ173" s="1">
        <f t="shared" si="101"/>
        <v>14617</v>
      </c>
      <c r="FK173" s="1">
        <v>5</v>
      </c>
      <c r="FL173" s="1">
        <v>14402</v>
      </c>
      <c r="FM173" s="1">
        <f t="shared" si="102"/>
        <v>12880</v>
      </c>
    </row>
    <row r="174" spans="1:169" x14ac:dyDescent="0.25">
      <c r="A174" s="2"/>
      <c r="AW174" s="2"/>
      <c r="AX174" s="1">
        <v>5</v>
      </c>
      <c r="AY174" s="1">
        <v>2207.27001356852</v>
      </c>
      <c r="AZ174" s="1">
        <f t="shared" si="103"/>
        <v>257.27001356851997</v>
      </c>
      <c r="BA174" s="1">
        <v>5</v>
      </c>
      <c r="BB174" s="1">
        <v>2020.2248722316899</v>
      </c>
      <c r="BC174" s="1">
        <f t="shared" si="104"/>
        <v>499.22487223168991</v>
      </c>
      <c r="BD174" s="1">
        <v>5</v>
      </c>
      <c r="BE174" s="1">
        <v>2290.7977991746902</v>
      </c>
      <c r="BF174" s="1">
        <f t="shared" si="105"/>
        <v>455.79779917469023</v>
      </c>
      <c r="BG174" s="1">
        <v>5</v>
      </c>
      <c r="BH174" s="1">
        <v>2267.5013501350099</v>
      </c>
      <c r="BI174" s="1">
        <f t="shared" si="106"/>
        <v>696.50135013500994</v>
      </c>
      <c r="BJ174" s="1">
        <v>5</v>
      </c>
      <c r="BK174" s="1">
        <v>2355.9336691855601</v>
      </c>
      <c r="BL174" s="1">
        <f t="shared" si="107"/>
        <v>540.93366918556012</v>
      </c>
      <c r="BM174" s="1">
        <v>5</v>
      </c>
      <c r="BN174" s="1">
        <v>2196.2121546961298</v>
      </c>
      <c r="BO174" s="1">
        <f t="shared" si="108"/>
        <v>386.2121546961298</v>
      </c>
      <c r="BP174" s="1">
        <v>5</v>
      </c>
      <c r="BQ174" s="1">
        <v>2470.7150101419902</v>
      </c>
      <c r="BR174" s="1">
        <f t="shared" si="109"/>
        <v>556.71501014199021</v>
      </c>
      <c r="BS174" s="1">
        <v>5</v>
      </c>
      <c r="BT174" s="1">
        <v>2194.0355434039602</v>
      </c>
      <c r="BU174" s="1">
        <f t="shared" si="110"/>
        <v>528.03554340396022</v>
      </c>
      <c r="BV174" s="1">
        <v>5</v>
      </c>
      <c r="BW174" s="1">
        <v>2245.67886435331</v>
      </c>
      <c r="BX174" s="1">
        <f t="shared" si="111"/>
        <v>466.67886435331002</v>
      </c>
      <c r="CP174" s="2"/>
      <c r="CQ174" s="1" t="s">
        <v>34</v>
      </c>
      <c r="CS174" s="1" t="s">
        <v>42</v>
      </c>
      <c r="CT174" s="1" t="s">
        <v>34</v>
      </c>
      <c r="CV174" s="1" t="s">
        <v>42</v>
      </c>
      <c r="CW174" s="1" t="s">
        <v>34</v>
      </c>
      <c r="CY174" s="1" t="s">
        <v>42</v>
      </c>
      <c r="CZ174" s="1" t="s">
        <v>34</v>
      </c>
      <c r="DB174" s="1" t="s">
        <v>42</v>
      </c>
      <c r="DC174" s="1" t="s">
        <v>34</v>
      </c>
      <c r="DE174" s="1" t="s">
        <v>42</v>
      </c>
      <c r="DF174" s="1" t="s">
        <v>34</v>
      </c>
      <c r="DH174" s="1" t="s">
        <v>42</v>
      </c>
      <c r="DI174" s="1" t="s">
        <v>34</v>
      </c>
      <c r="DK174" s="1" t="s">
        <v>42</v>
      </c>
      <c r="DL174" s="1" t="s">
        <v>34</v>
      </c>
      <c r="DN174" s="1" t="s">
        <v>42</v>
      </c>
      <c r="DO174" s="1" t="s">
        <v>34</v>
      </c>
      <c r="DQ174" s="1" t="s">
        <v>42</v>
      </c>
      <c r="EI174" s="2"/>
      <c r="EM174" s="1">
        <v>6</v>
      </c>
      <c r="EN174" s="1">
        <v>9808</v>
      </c>
      <c r="EO174" s="1">
        <f t="shared" si="94"/>
        <v>8270</v>
      </c>
      <c r="EP174" s="1">
        <v>6</v>
      </c>
      <c r="EQ174" s="1">
        <v>11458</v>
      </c>
      <c r="ER174" s="1">
        <f t="shared" si="95"/>
        <v>9817</v>
      </c>
      <c r="ES174" s="1">
        <v>6</v>
      </c>
      <c r="ET174" s="1">
        <v>15627</v>
      </c>
      <c r="EU174" s="1">
        <f t="shared" si="96"/>
        <v>13480</v>
      </c>
      <c r="EV174" s="1">
        <v>6</v>
      </c>
      <c r="EW174" s="1">
        <v>15149</v>
      </c>
      <c r="EX174" s="1">
        <f t="shared" si="97"/>
        <v>12910</v>
      </c>
      <c r="EY174" s="1">
        <v>6</v>
      </c>
      <c r="EZ174" s="1">
        <v>16383</v>
      </c>
      <c r="FA174" s="1">
        <f t="shared" si="98"/>
        <v>14146</v>
      </c>
      <c r="FB174" s="1">
        <v>6</v>
      </c>
      <c r="FC174" s="1">
        <v>16383</v>
      </c>
      <c r="FD174" s="1">
        <f t="shared" si="99"/>
        <v>14394</v>
      </c>
      <c r="FE174" s="1">
        <v>6</v>
      </c>
      <c r="FF174" s="1">
        <v>15484</v>
      </c>
      <c r="FG174" s="1">
        <f t="shared" si="100"/>
        <v>13378</v>
      </c>
      <c r="FH174" s="1">
        <v>6</v>
      </c>
      <c r="FI174" s="1">
        <v>16267</v>
      </c>
      <c r="FJ174" s="1">
        <f t="shared" si="101"/>
        <v>14501</v>
      </c>
      <c r="FK174" s="1">
        <v>6</v>
      </c>
      <c r="FL174" s="1">
        <v>16383</v>
      </c>
      <c r="FM174" s="1">
        <f t="shared" si="102"/>
        <v>14861</v>
      </c>
    </row>
    <row r="175" spans="1:169" x14ac:dyDescent="0.25">
      <c r="A175" s="2"/>
      <c r="AW175" s="2"/>
      <c r="AX175" s="1">
        <v>6</v>
      </c>
      <c r="AY175" s="1">
        <v>2044.1195219123499</v>
      </c>
      <c r="AZ175" s="1">
        <f t="shared" si="103"/>
        <v>94.11952191234991</v>
      </c>
      <c r="BA175" s="1">
        <v>6</v>
      </c>
      <c r="BB175" s="1">
        <v>2084.3023057216101</v>
      </c>
      <c r="BC175" s="1">
        <f t="shared" si="104"/>
        <v>563.30230572161008</v>
      </c>
      <c r="BD175" s="1">
        <v>6</v>
      </c>
      <c r="BE175" s="1">
        <v>2266.9572708476899</v>
      </c>
      <c r="BF175" s="1">
        <f t="shared" si="105"/>
        <v>431.95727084768987</v>
      </c>
      <c r="BG175" s="1">
        <v>6</v>
      </c>
      <c r="BH175" s="1">
        <v>2140.2369668246401</v>
      </c>
      <c r="BI175" s="1">
        <f t="shared" si="106"/>
        <v>569.23696682464015</v>
      </c>
      <c r="BJ175" s="1">
        <v>6</v>
      </c>
      <c r="BK175" s="1">
        <v>2136.3037656903798</v>
      </c>
      <c r="BL175" s="1">
        <f t="shared" si="107"/>
        <v>321.30376569037981</v>
      </c>
      <c r="BM175" s="1">
        <v>6</v>
      </c>
      <c r="BN175" s="1">
        <v>2250.7322834645702</v>
      </c>
      <c r="BO175" s="1">
        <f t="shared" si="108"/>
        <v>440.73228346457017</v>
      </c>
      <c r="BP175" s="1">
        <v>6</v>
      </c>
      <c r="BQ175" s="1">
        <v>2577.0160804020102</v>
      </c>
      <c r="BR175" s="1">
        <f t="shared" si="109"/>
        <v>663.01608040201018</v>
      </c>
      <c r="BS175" s="1">
        <v>6</v>
      </c>
      <c r="BT175" s="1">
        <v>2138.2872483221499</v>
      </c>
      <c r="BU175" s="1">
        <f t="shared" si="110"/>
        <v>472.28724832214994</v>
      </c>
      <c r="BV175" s="1">
        <v>6</v>
      </c>
      <c r="BW175" s="1">
        <v>2313.2487309644698</v>
      </c>
      <c r="BX175" s="1">
        <f t="shared" si="111"/>
        <v>534.24873096446981</v>
      </c>
      <c r="CP175" s="2"/>
      <c r="CQ175" s="1">
        <v>1</v>
      </c>
      <c r="CR175" s="1">
        <v>4805.5402010050202</v>
      </c>
      <c r="CS175" s="1">
        <f t="shared" ref="CS175:CS192" si="112">AVERAGE(CR175-1944)</f>
        <v>2861.5402010050202</v>
      </c>
      <c r="CT175" s="1">
        <v>1</v>
      </c>
      <c r="CU175" s="1">
        <v>4695.6787072243296</v>
      </c>
      <c r="CV175" s="1">
        <f t="shared" ref="CV175:CV183" si="113">CU175-2088</f>
        <v>2607.6787072243296</v>
      </c>
      <c r="CW175" s="1">
        <v>1</v>
      </c>
      <c r="CX175" s="1">
        <v>5623.1527896995703</v>
      </c>
      <c r="CY175" s="1">
        <f t="shared" ref="CY175:CY181" si="114">CX175-1775</f>
        <v>3848.1527896995703</v>
      </c>
      <c r="CZ175" s="1">
        <v>1</v>
      </c>
      <c r="DA175" s="1">
        <v>6010.8559249786904</v>
      </c>
      <c r="DB175" s="1">
        <f t="shared" ref="DB175:DB181" si="115">DA175-1762</f>
        <v>4248.8559249786904</v>
      </c>
      <c r="DC175" s="1">
        <v>1</v>
      </c>
      <c r="DD175" s="1">
        <v>5017.8425373134296</v>
      </c>
      <c r="DE175" s="1">
        <f>DD175-1602</f>
        <v>3415.8425373134296</v>
      </c>
      <c r="DF175" s="1">
        <v>1</v>
      </c>
      <c r="DG175" s="1">
        <v>4639.3083140877598</v>
      </c>
      <c r="DH175" s="1">
        <f t="shared" ref="DH175:DH182" si="116">DG175-1724</f>
        <v>2915.3083140877598</v>
      </c>
      <c r="DI175" s="1">
        <v>1</v>
      </c>
      <c r="DJ175" s="1">
        <v>5275.1354228267301</v>
      </c>
      <c r="DK175" s="1">
        <f t="shared" ref="DK175:DK184" si="117">DJ175-1999</f>
        <v>3276.1354228267301</v>
      </c>
      <c r="DL175" s="1">
        <v>1</v>
      </c>
      <c r="DM175" s="1">
        <v>4586.5259146341496</v>
      </c>
      <c r="DN175" s="1">
        <f t="shared" ref="DN175:DN182" si="118">DM175-1540</f>
        <v>3046.5259146341496</v>
      </c>
      <c r="DO175" s="1">
        <v>1</v>
      </c>
      <c r="DP175" s="1">
        <v>3588.32725892179</v>
      </c>
      <c r="DQ175" s="1">
        <f t="shared" ref="DQ175:DQ186" si="119">DP175-1490</f>
        <v>2098.32725892179</v>
      </c>
      <c r="DR175" s="1">
        <v>1</v>
      </c>
      <c r="DS175" s="1">
        <v>4334.2897473997</v>
      </c>
      <c r="DT175" s="1">
        <f t="shared" ref="DT175:DT181" si="120">DS175-1523</f>
        <v>2811.2897473997</v>
      </c>
      <c r="EI175" s="2"/>
      <c r="EN175" s="1" t="s">
        <v>45</v>
      </c>
      <c r="EO175" s="1">
        <f>AVERAGE(EO169:EO174)</f>
        <v>12469.666666666666</v>
      </c>
      <c r="EP175" s="1">
        <v>7</v>
      </c>
      <c r="EQ175" s="1">
        <v>16383</v>
      </c>
      <c r="ER175" s="1">
        <f t="shared" si="95"/>
        <v>14742</v>
      </c>
      <c r="ES175" s="1">
        <v>7</v>
      </c>
      <c r="ET175" s="1">
        <v>16383</v>
      </c>
      <c r="EU175" s="1">
        <f t="shared" si="96"/>
        <v>14236</v>
      </c>
      <c r="EV175" s="1">
        <v>7</v>
      </c>
      <c r="EW175" s="1">
        <v>16087</v>
      </c>
      <c r="EX175" s="1">
        <f t="shared" si="97"/>
        <v>13848</v>
      </c>
      <c r="EY175" s="1">
        <v>7</v>
      </c>
      <c r="EZ175" s="1">
        <v>16383</v>
      </c>
      <c r="FA175" s="1">
        <f t="shared" si="98"/>
        <v>14146</v>
      </c>
      <c r="FB175" s="1">
        <v>7</v>
      </c>
      <c r="FC175" s="1">
        <v>16383</v>
      </c>
      <c r="FD175" s="1">
        <f t="shared" si="99"/>
        <v>14394</v>
      </c>
      <c r="FE175" s="1">
        <v>7</v>
      </c>
      <c r="FF175" s="1">
        <v>15218</v>
      </c>
      <c r="FG175" s="1">
        <f t="shared" si="100"/>
        <v>13112</v>
      </c>
      <c r="FH175" s="1">
        <v>7</v>
      </c>
      <c r="FI175" s="1">
        <v>14920</v>
      </c>
      <c r="FJ175" s="1">
        <f t="shared" si="101"/>
        <v>13154</v>
      </c>
      <c r="FK175" s="1">
        <v>7</v>
      </c>
      <c r="FL175" s="1">
        <v>16383</v>
      </c>
      <c r="FM175" s="1">
        <f t="shared" si="102"/>
        <v>14861</v>
      </c>
    </row>
    <row r="176" spans="1:169" x14ac:dyDescent="0.25">
      <c r="A176" s="2"/>
      <c r="AW176" s="2"/>
      <c r="AX176" s="1">
        <v>7</v>
      </c>
      <c r="AY176" s="1">
        <v>2233.48941798942</v>
      </c>
      <c r="AZ176" s="1">
        <f t="shared" si="103"/>
        <v>283.48941798941996</v>
      </c>
      <c r="BA176" s="1">
        <v>7</v>
      </c>
      <c r="BB176" s="1">
        <v>1892.5633561643799</v>
      </c>
      <c r="BC176" s="1">
        <f t="shared" si="104"/>
        <v>371.56335616437991</v>
      </c>
      <c r="BD176" s="1">
        <v>7</v>
      </c>
      <c r="BE176" s="1">
        <v>2330.3090537780799</v>
      </c>
      <c r="BF176" s="1">
        <f t="shared" si="105"/>
        <v>495.30905377807994</v>
      </c>
      <c r="BG176" s="1">
        <v>7</v>
      </c>
      <c r="BH176" s="1">
        <v>2229.1837837837802</v>
      </c>
      <c r="BI176" s="1">
        <f t="shared" si="106"/>
        <v>658.1837837837802</v>
      </c>
      <c r="BK176" s="1" t="s">
        <v>45</v>
      </c>
      <c r="BL176" s="1">
        <f>AVERAGE(BL170:BL175)</f>
        <v>409.12846387633164</v>
      </c>
      <c r="BM176" s="1">
        <v>7</v>
      </c>
      <c r="BN176" s="1">
        <v>2426.9048140043801</v>
      </c>
      <c r="BO176" s="1">
        <f t="shared" si="108"/>
        <v>616.90481400438011</v>
      </c>
      <c r="BP176" s="1">
        <v>7</v>
      </c>
      <c r="BQ176" s="1">
        <v>2388.6309887869502</v>
      </c>
      <c r="BR176" s="1">
        <f t="shared" si="109"/>
        <v>474.63098878695018</v>
      </c>
      <c r="BS176" s="1">
        <v>7</v>
      </c>
      <c r="BT176" s="1">
        <v>2222.45404663923</v>
      </c>
      <c r="BU176" s="1">
        <f t="shared" si="110"/>
        <v>556.45404663923</v>
      </c>
      <c r="BV176" s="1">
        <v>7</v>
      </c>
      <c r="BW176" s="1">
        <v>2426.2001266624402</v>
      </c>
      <c r="BX176" s="1">
        <f t="shared" si="111"/>
        <v>647.2001266624402</v>
      </c>
      <c r="CP176" s="2"/>
      <c r="CQ176" s="1">
        <v>2</v>
      </c>
      <c r="CR176" s="1">
        <v>5826.0559796437701</v>
      </c>
      <c r="CS176" s="1">
        <f t="shared" si="112"/>
        <v>3882.0559796437701</v>
      </c>
      <c r="CT176" s="1">
        <v>2</v>
      </c>
      <c r="CU176" s="1">
        <v>5394.3495618305697</v>
      </c>
      <c r="CV176" s="1">
        <f t="shared" si="113"/>
        <v>3306.3495618305697</v>
      </c>
      <c r="CW176" s="1">
        <v>2</v>
      </c>
      <c r="CX176" s="1">
        <v>4826.0498251748204</v>
      </c>
      <c r="CY176" s="1">
        <f t="shared" si="114"/>
        <v>3051.0498251748204</v>
      </c>
      <c r="CZ176" s="1">
        <v>2</v>
      </c>
      <c r="DA176" s="1">
        <v>5652.6771186440701</v>
      </c>
      <c r="DB176" s="1">
        <f t="shared" si="115"/>
        <v>3890.6771186440701</v>
      </c>
      <c r="DC176" s="1">
        <v>2</v>
      </c>
      <c r="DD176" s="1">
        <v>4903.88378978534</v>
      </c>
      <c r="DE176" s="1">
        <f>DD176-1602</f>
        <v>3301.88378978534</v>
      </c>
      <c r="DF176" s="1">
        <v>2</v>
      </c>
      <c r="DG176" s="1">
        <v>4688.9802555168399</v>
      </c>
      <c r="DH176" s="1">
        <f t="shared" si="116"/>
        <v>2964.9802555168399</v>
      </c>
      <c r="DI176" s="1">
        <v>2</v>
      </c>
      <c r="DJ176" s="1">
        <v>6381.3168552709903</v>
      </c>
      <c r="DK176" s="1">
        <f t="shared" si="117"/>
        <v>4382.3168552709903</v>
      </c>
      <c r="DL176" s="1">
        <v>2</v>
      </c>
      <c r="DM176" s="1">
        <v>5300.0534188034198</v>
      </c>
      <c r="DN176" s="1">
        <f t="shared" si="118"/>
        <v>3760.0534188034198</v>
      </c>
      <c r="DO176" s="1">
        <v>2</v>
      </c>
      <c r="DP176" s="1">
        <v>4823.9933382679501</v>
      </c>
      <c r="DQ176" s="1">
        <f t="shared" si="119"/>
        <v>3333.9933382679501</v>
      </c>
      <c r="DR176" s="1">
        <v>2</v>
      </c>
      <c r="DS176" s="1">
        <v>4432.0158730158701</v>
      </c>
      <c r="DT176" s="1">
        <f t="shared" si="120"/>
        <v>2909.0158730158701</v>
      </c>
      <c r="EI176" s="2"/>
      <c r="EP176" s="1">
        <v>8</v>
      </c>
      <c r="EQ176" s="1">
        <v>16383</v>
      </c>
      <c r="ER176" s="1">
        <f t="shared" si="95"/>
        <v>14742</v>
      </c>
      <c r="ES176" s="1">
        <v>8</v>
      </c>
      <c r="ET176" s="1">
        <v>16383</v>
      </c>
      <c r="EU176" s="1">
        <f t="shared" si="96"/>
        <v>14236</v>
      </c>
      <c r="EV176" s="1">
        <v>8</v>
      </c>
      <c r="EW176" s="1">
        <v>16383</v>
      </c>
      <c r="EX176" s="1">
        <f t="shared" si="97"/>
        <v>14144</v>
      </c>
      <c r="EY176" s="1">
        <v>8</v>
      </c>
      <c r="EZ176" s="1">
        <v>13261</v>
      </c>
      <c r="FA176" s="1">
        <f t="shared" si="98"/>
        <v>11024</v>
      </c>
      <c r="FB176" s="1">
        <v>8</v>
      </c>
      <c r="FC176" s="1">
        <v>16383</v>
      </c>
      <c r="FD176" s="1">
        <f t="shared" si="99"/>
        <v>14394</v>
      </c>
      <c r="FE176" s="1">
        <v>8</v>
      </c>
      <c r="FF176" s="1">
        <v>14592</v>
      </c>
      <c r="FG176" s="1">
        <f t="shared" si="100"/>
        <v>12486</v>
      </c>
      <c r="FH176" s="1">
        <v>8</v>
      </c>
      <c r="FI176" s="1">
        <v>13576</v>
      </c>
      <c r="FJ176" s="1">
        <f t="shared" si="101"/>
        <v>11810</v>
      </c>
      <c r="FL176" s="1" t="s">
        <v>45</v>
      </c>
      <c r="FM176" s="1">
        <f>AVERAGE(FM169:FM175)</f>
        <v>14130.571428571429</v>
      </c>
    </row>
    <row r="177" spans="1:166" x14ac:dyDescent="0.25">
      <c r="A177" s="2"/>
      <c r="AW177" s="2"/>
      <c r="AX177" s="1">
        <v>8</v>
      </c>
      <c r="AY177" s="1">
        <v>2501.1050420168099</v>
      </c>
      <c r="AZ177" s="1">
        <f t="shared" si="103"/>
        <v>551.10504201680988</v>
      </c>
      <c r="BA177" s="1">
        <v>8</v>
      </c>
      <c r="BB177" s="1">
        <v>2176.0369718309898</v>
      </c>
      <c r="BC177" s="1">
        <f t="shared" si="104"/>
        <v>655.03697183098984</v>
      </c>
      <c r="BD177" s="1">
        <v>8</v>
      </c>
      <c r="BE177" s="1">
        <v>1992.64211975224</v>
      </c>
      <c r="BF177" s="1">
        <f t="shared" si="105"/>
        <v>157.64211975223998</v>
      </c>
      <c r="BG177" s="1">
        <v>8</v>
      </c>
      <c r="BH177" s="1">
        <v>2143.88299817185</v>
      </c>
      <c r="BI177" s="1">
        <f t="shared" si="106"/>
        <v>572.88299817184998</v>
      </c>
      <c r="BM177" s="1">
        <v>8</v>
      </c>
      <c r="BN177" s="1">
        <v>2355.2261640798201</v>
      </c>
      <c r="BO177" s="1">
        <f t="shared" si="108"/>
        <v>545.22616407982014</v>
      </c>
      <c r="BP177" s="1">
        <v>8</v>
      </c>
      <c r="BQ177" s="1">
        <v>2162.0282828282802</v>
      </c>
      <c r="BR177" s="1">
        <f t="shared" si="109"/>
        <v>248.02828282828023</v>
      </c>
      <c r="BS177" s="1">
        <v>8</v>
      </c>
      <c r="BT177" s="1">
        <v>2313.42479674797</v>
      </c>
      <c r="BU177" s="1">
        <f t="shared" si="110"/>
        <v>647.42479674797005</v>
      </c>
      <c r="BV177" s="1">
        <v>8</v>
      </c>
      <c r="BW177" s="1">
        <v>2070.1506935687298</v>
      </c>
      <c r="BX177" s="1">
        <f t="shared" si="111"/>
        <v>291.15069356872982</v>
      </c>
      <c r="CP177" s="2"/>
      <c r="CQ177" s="1">
        <v>3</v>
      </c>
      <c r="CR177" s="1">
        <v>5251.6433447098998</v>
      </c>
      <c r="CS177" s="1">
        <f t="shared" si="112"/>
        <v>3307.6433447098998</v>
      </c>
      <c r="CT177" s="1">
        <v>3</v>
      </c>
      <c r="CU177" s="1">
        <v>5798.0125120308003</v>
      </c>
      <c r="CV177" s="1">
        <f t="shared" si="113"/>
        <v>3710.0125120308003</v>
      </c>
      <c r="CW177" s="1">
        <v>3</v>
      </c>
      <c r="CX177" s="1">
        <v>4397.8296943231398</v>
      </c>
      <c r="CY177" s="1">
        <f t="shared" si="114"/>
        <v>2622.8296943231398</v>
      </c>
      <c r="CZ177" s="1">
        <v>3</v>
      </c>
      <c r="DA177" s="1">
        <v>5474.6404109589002</v>
      </c>
      <c r="DB177" s="1">
        <f t="shared" si="115"/>
        <v>3712.6404109589002</v>
      </c>
      <c r="DC177" s="1">
        <v>3</v>
      </c>
      <c r="DD177" s="1">
        <v>4496.4482758620697</v>
      </c>
      <c r="DE177" s="1">
        <f>DD177-1602</f>
        <v>2894.4482758620697</v>
      </c>
      <c r="DF177" s="1">
        <v>3</v>
      </c>
      <c r="DG177" s="1">
        <v>5947.1852704257799</v>
      </c>
      <c r="DH177" s="1">
        <f t="shared" si="116"/>
        <v>4223.1852704257799</v>
      </c>
      <c r="DI177" s="1">
        <v>3</v>
      </c>
      <c r="DJ177" s="1">
        <v>5318.0315917375501</v>
      </c>
      <c r="DK177" s="1">
        <f t="shared" si="117"/>
        <v>3319.0315917375501</v>
      </c>
      <c r="DL177" s="1">
        <v>3</v>
      </c>
      <c r="DM177" s="1">
        <v>4669.74406047516</v>
      </c>
      <c r="DN177" s="1">
        <f t="shared" si="118"/>
        <v>3129.74406047516</v>
      </c>
      <c r="DO177" s="1">
        <v>3</v>
      </c>
      <c r="DP177" s="1">
        <v>4227.6800894854596</v>
      </c>
      <c r="DQ177" s="1">
        <f t="shared" si="119"/>
        <v>2737.6800894854596</v>
      </c>
      <c r="DR177" s="1">
        <v>3</v>
      </c>
      <c r="DS177" s="1">
        <v>4342.6694214875997</v>
      </c>
      <c r="DT177" s="1">
        <f t="shared" si="120"/>
        <v>2819.6694214875997</v>
      </c>
      <c r="EI177" s="2"/>
      <c r="EP177" s="1">
        <v>9</v>
      </c>
      <c r="EQ177" s="1">
        <v>15631</v>
      </c>
      <c r="ER177" s="1">
        <f t="shared" si="95"/>
        <v>13990</v>
      </c>
      <c r="ES177" s="1">
        <v>9</v>
      </c>
      <c r="ET177" s="1">
        <v>16073</v>
      </c>
      <c r="EU177" s="1">
        <f t="shared" si="96"/>
        <v>13926</v>
      </c>
      <c r="EV177" s="1">
        <v>9</v>
      </c>
      <c r="EW177" s="1">
        <v>16383</v>
      </c>
      <c r="EX177" s="1">
        <f t="shared" si="97"/>
        <v>14144</v>
      </c>
      <c r="EY177" s="1">
        <v>9</v>
      </c>
      <c r="EZ177" s="1">
        <v>16383</v>
      </c>
      <c r="FA177" s="1">
        <f t="shared" si="98"/>
        <v>14146</v>
      </c>
      <c r="FB177" s="1">
        <v>9</v>
      </c>
      <c r="FC177" s="1">
        <v>16383</v>
      </c>
      <c r="FD177" s="1">
        <f t="shared" si="99"/>
        <v>14394</v>
      </c>
      <c r="FE177" s="1">
        <v>9</v>
      </c>
      <c r="FF177" s="1">
        <v>16383</v>
      </c>
      <c r="FG177" s="1">
        <f t="shared" si="100"/>
        <v>14277</v>
      </c>
      <c r="FH177" s="1">
        <v>9</v>
      </c>
      <c r="FI177" s="1">
        <v>14638</v>
      </c>
      <c r="FJ177" s="1">
        <f t="shared" si="101"/>
        <v>12872</v>
      </c>
    </row>
    <row r="178" spans="1:166" x14ac:dyDescent="0.25">
      <c r="A178" s="2"/>
      <c r="AW178" s="2"/>
      <c r="AX178" s="1">
        <v>9</v>
      </c>
      <c r="AY178" s="1">
        <v>2640.25</v>
      </c>
      <c r="AZ178" s="1">
        <f t="shared" si="103"/>
        <v>690.25</v>
      </c>
      <c r="BA178" s="1">
        <v>9</v>
      </c>
      <c r="BB178" s="1">
        <v>1979.31779661017</v>
      </c>
      <c r="BC178" s="1">
        <f t="shared" si="104"/>
        <v>458.31779661017003</v>
      </c>
      <c r="BD178" s="1">
        <v>9</v>
      </c>
      <c r="BE178" s="1">
        <v>2043.70130763937</v>
      </c>
      <c r="BF178" s="1">
        <f t="shared" si="105"/>
        <v>208.70130763937004</v>
      </c>
      <c r="BG178" s="1">
        <v>9</v>
      </c>
      <c r="BH178" s="1">
        <v>2041.8676337262</v>
      </c>
      <c r="BI178" s="1">
        <f t="shared" si="106"/>
        <v>470.86763372619998</v>
      </c>
      <c r="BM178" s="1">
        <v>9</v>
      </c>
      <c r="BN178" s="1">
        <v>2216.7942794279402</v>
      </c>
      <c r="BO178" s="1">
        <f t="shared" si="108"/>
        <v>406.79427942794018</v>
      </c>
      <c r="BQ178" s="1" t="s">
        <v>45</v>
      </c>
      <c r="BR178" s="1">
        <f>AVERAGE(BR170:BR177)</f>
        <v>467.08560312884265</v>
      </c>
      <c r="BT178" s="1" t="s">
        <v>45</v>
      </c>
      <c r="BU178" s="1">
        <f>AVERAGE(BU170:BU177)</f>
        <v>547.77981296024745</v>
      </c>
      <c r="BV178" s="1">
        <v>9</v>
      </c>
      <c r="BW178" s="1">
        <v>2494.0565797838499</v>
      </c>
      <c r="BX178" s="1">
        <f t="shared" si="111"/>
        <v>715.05657978384988</v>
      </c>
      <c r="CP178" s="2"/>
      <c r="CQ178" s="1">
        <v>4</v>
      </c>
      <c r="CR178" s="1">
        <v>5323.7760067114104</v>
      </c>
      <c r="CS178" s="1">
        <f t="shared" si="112"/>
        <v>3379.7760067114104</v>
      </c>
      <c r="CT178" s="1">
        <v>4</v>
      </c>
      <c r="CU178" s="1">
        <v>4662.3279773156901</v>
      </c>
      <c r="CV178" s="1">
        <f t="shared" si="113"/>
        <v>2574.3279773156901</v>
      </c>
      <c r="CW178" s="1">
        <v>4</v>
      </c>
      <c r="CX178" s="1">
        <v>4139.8181003584205</v>
      </c>
      <c r="CY178" s="1">
        <f t="shared" si="114"/>
        <v>2364.8181003584205</v>
      </c>
      <c r="CZ178" s="1">
        <v>4</v>
      </c>
      <c r="DA178" s="1">
        <v>4947.0553154710497</v>
      </c>
      <c r="DB178" s="1">
        <f t="shared" si="115"/>
        <v>3185.0553154710497</v>
      </c>
      <c r="DC178" s="1">
        <v>4</v>
      </c>
      <c r="DD178" s="1">
        <v>4733.6058779201203</v>
      </c>
      <c r="DE178" s="1">
        <f>DD178-1602</f>
        <v>3131.6058779201203</v>
      </c>
      <c r="DF178" s="1">
        <v>4</v>
      </c>
      <c r="DG178" s="1">
        <v>5089.4908466819197</v>
      </c>
      <c r="DH178" s="1">
        <f t="shared" si="116"/>
        <v>3365.4908466819197</v>
      </c>
      <c r="DI178" s="1">
        <v>4</v>
      </c>
      <c r="DJ178" s="1">
        <v>5330.2834928229704</v>
      </c>
      <c r="DK178" s="1">
        <f t="shared" si="117"/>
        <v>3331.2834928229704</v>
      </c>
      <c r="DL178" s="1">
        <v>4</v>
      </c>
      <c r="DM178" s="1">
        <v>5142.7127312295997</v>
      </c>
      <c r="DN178" s="1">
        <f t="shared" si="118"/>
        <v>3602.7127312295997</v>
      </c>
      <c r="DO178" s="1">
        <v>4</v>
      </c>
      <c r="DP178" s="1">
        <v>4225.0520673813198</v>
      </c>
      <c r="DQ178" s="1">
        <f t="shared" si="119"/>
        <v>2735.0520673813198</v>
      </c>
      <c r="DR178" s="1">
        <v>4</v>
      </c>
      <c r="DS178" s="1">
        <v>4708.7850187265904</v>
      </c>
      <c r="DT178" s="1">
        <f t="shared" si="120"/>
        <v>3185.7850187265904</v>
      </c>
      <c r="EI178" s="2"/>
      <c r="EP178" s="1">
        <v>10</v>
      </c>
      <c r="EQ178" s="1">
        <v>15628</v>
      </c>
      <c r="ER178" s="1">
        <f t="shared" si="95"/>
        <v>13987</v>
      </c>
      <c r="ES178" s="1">
        <v>10</v>
      </c>
      <c r="ET178" s="1">
        <v>16383</v>
      </c>
      <c r="EU178" s="1">
        <f t="shared" si="96"/>
        <v>14236</v>
      </c>
      <c r="EV178" s="1">
        <v>10</v>
      </c>
      <c r="EW178" s="1">
        <v>13186</v>
      </c>
      <c r="EX178" s="1">
        <f t="shared" si="97"/>
        <v>10947</v>
      </c>
      <c r="EY178" s="1">
        <v>10</v>
      </c>
      <c r="EZ178" s="1">
        <v>16383</v>
      </c>
      <c r="FA178" s="1">
        <f t="shared" si="98"/>
        <v>14146</v>
      </c>
      <c r="FC178" s="1" t="s">
        <v>45</v>
      </c>
      <c r="FD178" s="1">
        <f>AVERAGE(FD169:FD177)</f>
        <v>14065.111111111111</v>
      </c>
      <c r="FE178" s="1">
        <v>10</v>
      </c>
      <c r="FF178" s="1">
        <v>10880</v>
      </c>
      <c r="FG178" s="1">
        <f t="shared" si="100"/>
        <v>8774</v>
      </c>
      <c r="FH178" s="1">
        <v>10</v>
      </c>
      <c r="FI178" s="1">
        <v>16383</v>
      </c>
      <c r="FJ178" s="1">
        <f t="shared" si="101"/>
        <v>14617</v>
      </c>
    </row>
    <row r="179" spans="1:166" x14ac:dyDescent="0.25">
      <c r="A179" s="2"/>
      <c r="AW179" s="2"/>
      <c r="AX179" s="1">
        <v>10</v>
      </c>
      <c r="AY179" s="1">
        <v>2329.4125500667601</v>
      </c>
      <c r="AZ179" s="1">
        <f t="shared" si="103"/>
        <v>379.4125500667601</v>
      </c>
      <c r="BA179" s="1">
        <v>10</v>
      </c>
      <c r="BB179" s="1">
        <v>2038.98363479759</v>
      </c>
      <c r="BC179" s="1">
        <f t="shared" si="104"/>
        <v>517.98363479758996</v>
      </c>
      <c r="BD179" s="1">
        <v>10</v>
      </c>
      <c r="BE179" s="1">
        <v>2281.73480662983</v>
      </c>
      <c r="BF179" s="1">
        <f t="shared" si="105"/>
        <v>446.73480662983002</v>
      </c>
      <c r="BG179" s="1">
        <v>10</v>
      </c>
      <c r="BH179" s="1">
        <v>2139.6186984418</v>
      </c>
      <c r="BI179" s="1">
        <f t="shared" si="106"/>
        <v>568.61869844180001</v>
      </c>
      <c r="BM179" s="1">
        <v>10</v>
      </c>
      <c r="BN179" s="1">
        <v>2191.3014301430098</v>
      </c>
      <c r="BO179" s="1">
        <f t="shared" si="108"/>
        <v>381.30143014300984</v>
      </c>
      <c r="BV179" s="1">
        <v>10</v>
      </c>
      <c r="BW179" s="1">
        <v>2496.0521557719098</v>
      </c>
      <c r="BX179" s="1">
        <f t="shared" si="111"/>
        <v>717.05215577190984</v>
      </c>
      <c r="CP179" s="2"/>
      <c r="CQ179" s="1">
        <v>5</v>
      </c>
      <c r="CR179" s="1">
        <v>5038.1649916247898</v>
      </c>
      <c r="CS179" s="1">
        <f t="shared" si="112"/>
        <v>3094.1649916247898</v>
      </c>
      <c r="CT179" s="1">
        <v>5</v>
      </c>
      <c r="CU179" s="1">
        <v>5522.5512699905903</v>
      </c>
      <c r="CV179" s="1">
        <f t="shared" si="113"/>
        <v>3434.5512699905903</v>
      </c>
      <c r="CW179" s="1">
        <v>5</v>
      </c>
      <c r="CX179" s="1">
        <v>5878.9368512110696</v>
      </c>
      <c r="CY179" s="1">
        <f t="shared" si="114"/>
        <v>4103.9368512110696</v>
      </c>
      <c r="CZ179" s="1">
        <v>5</v>
      </c>
      <c r="DA179" s="1">
        <v>5379.7354184277301</v>
      </c>
      <c r="DB179" s="1">
        <f t="shared" si="115"/>
        <v>3617.7354184277301</v>
      </c>
      <c r="DC179" s="1">
        <v>5</v>
      </c>
      <c r="DD179" s="1">
        <v>4754.7748691099496</v>
      </c>
      <c r="DE179" s="1">
        <f>DD179-1602</f>
        <v>3152.7748691099496</v>
      </c>
      <c r="DF179" s="1">
        <v>5</v>
      </c>
      <c r="DG179" s="1">
        <v>6056.0230149597201</v>
      </c>
      <c r="DH179" s="1">
        <f t="shared" si="116"/>
        <v>4332.0230149597201</v>
      </c>
      <c r="DI179" s="1">
        <v>5</v>
      </c>
      <c r="DJ179" s="1">
        <v>5870.5997574287403</v>
      </c>
      <c r="DK179" s="1">
        <f t="shared" si="117"/>
        <v>3871.5997574287403</v>
      </c>
      <c r="DL179" s="1">
        <v>5</v>
      </c>
      <c r="DM179" s="1">
        <v>4878.33261802575</v>
      </c>
      <c r="DN179" s="1">
        <f t="shared" si="118"/>
        <v>3338.33261802575</v>
      </c>
      <c r="DO179" s="1">
        <v>5</v>
      </c>
      <c r="DP179" s="1">
        <v>4203.9261744966398</v>
      </c>
      <c r="DQ179" s="1">
        <f t="shared" si="119"/>
        <v>2713.9261744966398</v>
      </c>
      <c r="DR179" s="1">
        <v>5</v>
      </c>
      <c r="DS179" s="1">
        <v>3931.1911874533198</v>
      </c>
      <c r="DT179" s="1">
        <f t="shared" si="120"/>
        <v>2408.1911874533198</v>
      </c>
      <c r="EI179" s="2"/>
      <c r="EP179" s="1">
        <v>11</v>
      </c>
      <c r="EQ179" s="1">
        <v>15202</v>
      </c>
      <c r="ER179" s="1">
        <f t="shared" si="95"/>
        <v>13561</v>
      </c>
      <c r="ES179" s="1">
        <v>11</v>
      </c>
      <c r="ET179" s="1">
        <v>16383</v>
      </c>
      <c r="EU179" s="1">
        <f t="shared" si="96"/>
        <v>14236</v>
      </c>
      <c r="EV179" s="1">
        <v>11</v>
      </c>
      <c r="EW179" s="1">
        <v>16383</v>
      </c>
      <c r="EX179" s="1">
        <f t="shared" si="97"/>
        <v>14144</v>
      </c>
      <c r="EZ179" s="1" t="s">
        <v>45</v>
      </c>
      <c r="FA179" s="1">
        <f>AVERAGE(FA169:FA178)</f>
        <v>13770.8</v>
      </c>
      <c r="FE179" s="1">
        <v>11</v>
      </c>
      <c r="FF179" s="1">
        <v>16383</v>
      </c>
      <c r="FG179" s="1">
        <f t="shared" si="100"/>
        <v>14277</v>
      </c>
      <c r="FH179" s="1">
        <v>11</v>
      </c>
      <c r="FI179" s="1">
        <v>16383</v>
      </c>
      <c r="FJ179" s="1">
        <f t="shared" si="101"/>
        <v>14617</v>
      </c>
    </row>
    <row r="180" spans="1:166" x14ac:dyDescent="0.25">
      <c r="A180" s="2"/>
      <c r="AW180" s="2"/>
      <c r="AX180" s="1">
        <v>11</v>
      </c>
      <c r="AY180" s="1">
        <v>2361.6579670329702</v>
      </c>
      <c r="AZ180" s="1">
        <f t="shared" si="103"/>
        <v>411.65796703297019</v>
      </c>
      <c r="BA180" s="1">
        <v>11</v>
      </c>
      <c r="BB180" s="1">
        <v>1877.51426101988</v>
      </c>
      <c r="BC180" s="1">
        <f t="shared" si="104"/>
        <v>356.51426101988</v>
      </c>
      <c r="BD180" s="1">
        <v>11</v>
      </c>
      <c r="BE180" s="1">
        <v>2211.9937888198801</v>
      </c>
      <c r="BF180" s="1">
        <f t="shared" si="105"/>
        <v>376.99378881988014</v>
      </c>
      <c r="BG180" s="1">
        <v>11</v>
      </c>
      <c r="BH180" s="1">
        <v>2093.3672014260301</v>
      </c>
      <c r="BI180" s="1">
        <f t="shared" si="106"/>
        <v>522.36720142603008</v>
      </c>
      <c r="BM180" s="1">
        <v>11</v>
      </c>
      <c r="BN180" s="1">
        <v>2386.5756541524502</v>
      </c>
      <c r="BO180" s="1">
        <f t="shared" si="108"/>
        <v>576.57565415245017</v>
      </c>
      <c r="BW180" s="1" t="s">
        <v>45</v>
      </c>
      <c r="BX180" s="1">
        <f>AVERAGE(BX170:BX179)</f>
        <v>564.26103261071205</v>
      </c>
      <c r="CP180" s="2"/>
      <c r="CQ180" s="1">
        <v>6</v>
      </c>
      <c r="CR180" s="1">
        <v>4586.5922818791996</v>
      </c>
      <c r="CS180" s="1">
        <f t="shared" si="112"/>
        <v>2642.5922818791996</v>
      </c>
      <c r="CT180" s="1">
        <v>6</v>
      </c>
      <c r="CU180" s="1">
        <v>6040.1282296650697</v>
      </c>
      <c r="CV180" s="1">
        <f t="shared" si="113"/>
        <v>3952.1282296650697</v>
      </c>
      <c r="CW180" s="1">
        <v>6</v>
      </c>
      <c r="CX180" s="1">
        <v>5846.3738156761401</v>
      </c>
      <c r="CY180" s="1">
        <f t="shared" si="114"/>
        <v>4071.3738156761401</v>
      </c>
      <c r="CZ180" s="1">
        <v>6</v>
      </c>
      <c r="DA180" s="1">
        <v>4567.4636824324298</v>
      </c>
      <c r="DB180" s="1">
        <f t="shared" si="115"/>
        <v>2805.4636824324298</v>
      </c>
      <c r="DD180" s="1" t="s">
        <v>45</v>
      </c>
      <c r="DE180" s="1">
        <f>AVERAGE(DE175:DE179)</f>
        <v>3179.3110699981817</v>
      </c>
      <c r="DF180" s="1">
        <v>6</v>
      </c>
      <c r="DG180" s="1">
        <v>5165.0856481481496</v>
      </c>
      <c r="DH180" s="1">
        <f t="shared" si="116"/>
        <v>3441.0856481481496</v>
      </c>
      <c r="DI180" s="1">
        <v>6</v>
      </c>
      <c r="DJ180" s="1">
        <v>5698.5221615057699</v>
      </c>
      <c r="DK180" s="1">
        <f t="shared" si="117"/>
        <v>3699.5221615057699</v>
      </c>
      <c r="DL180" s="1">
        <v>6</v>
      </c>
      <c r="DM180" s="1">
        <v>5146.1122112211197</v>
      </c>
      <c r="DN180" s="1">
        <f t="shared" si="118"/>
        <v>3606.1122112211197</v>
      </c>
      <c r="DO180" s="1">
        <v>6</v>
      </c>
      <c r="DP180" s="1">
        <v>5102.6309794988601</v>
      </c>
      <c r="DQ180" s="1">
        <f t="shared" si="119"/>
        <v>3612.6309794988601</v>
      </c>
      <c r="DR180" s="1">
        <v>6</v>
      </c>
      <c r="DS180" s="1">
        <v>4378.2666666666701</v>
      </c>
      <c r="DT180" s="1">
        <f t="shared" si="120"/>
        <v>2855.2666666666701</v>
      </c>
      <c r="EI180" s="2"/>
      <c r="EQ180" s="1" t="s">
        <v>45</v>
      </c>
      <c r="ER180" s="1">
        <f>AVERAGE(ER169:ER179)</f>
        <v>12840</v>
      </c>
      <c r="ES180" s="1">
        <v>12</v>
      </c>
      <c r="ET180" s="1">
        <v>15350</v>
      </c>
      <c r="EU180" s="1">
        <f t="shared" si="96"/>
        <v>13203</v>
      </c>
      <c r="EW180" s="1" t="s">
        <v>45</v>
      </c>
      <c r="EX180" s="1">
        <f>AVERAGE(EX169:EX179)</f>
        <v>13644.363636363636</v>
      </c>
      <c r="FF180" s="1" t="s">
        <v>45</v>
      </c>
      <c r="FG180" s="1">
        <f>AVERAGE(FG169:FG179)</f>
        <v>12940.818181818182</v>
      </c>
      <c r="FH180" s="1">
        <v>12</v>
      </c>
      <c r="FI180" s="1">
        <v>16383</v>
      </c>
      <c r="FJ180" s="1">
        <f t="shared" si="101"/>
        <v>14617</v>
      </c>
    </row>
    <row r="181" spans="1:166" x14ac:dyDescent="0.25">
      <c r="A181" s="2"/>
      <c r="AW181" s="2"/>
      <c r="AX181" s="1">
        <v>12</v>
      </c>
      <c r="AY181" s="1">
        <v>2486.39622641509</v>
      </c>
      <c r="AZ181" s="1">
        <f t="shared" si="103"/>
        <v>536.39622641509004</v>
      </c>
      <c r="BA181" s="1">
        <v>12</v>
      </c>
      <c r="BB181" s="1">
        <v>1818.6780701754401</v>
      </c>
      <c r="BC181" s="1">
        <f t="shared" si="104"/>
        <v>297.6780701754401</v>
      </c>
      <c r="BD181" s="1">
        <v>12</v>
      </c>
      <c r="BE181" s="1">
        <v>2271.0332871012502</v>
      </c>
      <c r="BF181" s="1">
        <f t="shared" si="105"/>
        <v>436.03328710125015</v>
      </c>
      <c r="BG181" s="1">
        <v>12</v>
      </c>
      <c r="BH181" s="1">
        <v>1828.76003649635</v>
      </c>
      <c r="BI181" s="1">
        <f t="shared" si="106"/>
        <v>257.76003649635004</v>
      </c>
      <c r="BM181" s="1">
        <v>12</v>
      </c>
      <c r="BN181" s="1">
        <v>2296.63</v>
      </c>
      <c r="BO181" s="1">
        <f t="shared" si="108"/>
        <v>486.63000000000011</v>
      </c>
      <c r="CP181" s="2"/>
      <c r="CQ181" s="1">
        <v>7</v>
      </c>
      <c r="CR181" s="1">
        <v>6044.1579384871202</v>
      </c>
      <c r="CS181" s="1">
        <f t="shared" si="112"/>
        <v>4100.1579384871202</v>
      </c>
      <c r="CT181" s="1">
        <v>7</v>
      </c>
      <c r="CU181" s="1">
        <v>6214.2915869980898</v>
      </c>
      <c r="CV181" s="1">
        <f t="shared" si="113"/>
        <v>4126.2915869980898</v>
      </c>
      <c r="CW181" s="1">
        <v>7</v>
      </c>
      <c r="CX181" s="1">
        <v>4118.6368375325801</v>
      </c>
      <c r="CY181" s="1">
        <f t="shared" si="114"/>
        <v>2343.6368375325801</v>
      </c>
      <c r="CZ181" s="1">
        <v>7</v>
      </c>
      <c r="DA181" s="1">
        <v>5479.0420600858397</v>
      </c>
      <c r="DB181" s="1">
        <f t="shared" si="115"/>
        <v>3717.0420600858397</v>
      </c>
      <c r="DF181" s="1">
        <v>7</v>
      </c>
      <c r="DG181" s="1">
        <v>5734.5518018018001</v>
      </c>
      <c r="DH181" s="1">
        <f t="shared" si="116"/>
        <v>4010.5518018018001</v>
      </c>
      <c r="DI181" s="1">
        <v>7</v>
      </c>
      <c r="DJ181" s="1">
        <v>6263.1941105769201</v>
      </c>
      <c r="DK181" s="1">
        <f t="shared" si="117"/>
        <v>4264.1941105769201</v>
      </c>
      <c r="DL181" s="1">
        <v>7</v>
      </c>
      <c r="DM181" s="1">
        <v>5735.0998914223701</v>
      </c>
      <c r="DN181" s="1">
        <f t="shared" si="118"/>
        <v>4195.0998914223701</v>
      </c>
      <c r="DO181" s="1">
        <v>7</v>
      </c>
      <c r="DP181" s="1">
        <v>5556.4155251141601</v>
      </c>
      <c r="DQ181" s="1">
        <f t="shared" si="119"/>
        <v>4066.4155251141601</v>
      </c>
      <c r="DR181" s="1">
        <v>7</v>
      </c>
      <c r="DS181" s="1">
        <v>4161.1086556169403</v>
      </c>
      <c r="DT181" s="1">
        <f t="shared" si="120"/>
        <v>2638.1086556169403</v>
      </c>
      <c r="EI181" s="2"/>
      <c r="ES181" s="1">
        <v>13</v>
      </c>
      <c r="ET181" s="1">
        <v>11688</v>
      </c>
      <c r="EU181" s="1">
        <f t="shared" si="96"/>
        <v>9541</v>
      </c>
      <c r="FH181" s="1">
        <v>13</v>
      </c>
      <c r="FI181" s="1">
        <v>15817</v>
      </c>
      <c r="FJ181" s="1">
        <f t="shared" si="101"/>
        <v>14051</v>
      </c>
    </row>
    <row r="182" spans="1:166" x14ac:dyDescent="0.25">
      <c r="A182" s="2"/>
      <c r="AW182" s="2"/>
      <c r="AX182" s="1">
        <v>13</v>
      </c>
      <c r="AY182" s="1">
        <v>2287.5204359672998</v>
      </c>
      <c r="AZ182" s="1">
        <f t="shared" si="103"/>
        <v>337.52043596729982</v>
      </c>
      <c r="BB182" s="1" t="s">
        <v>45</v>
      </c>
      <c r="BC182" s="1">
        <f>AVERAGE(BC170:BC181)</f>
        <v>472.82409878864502</v>
      </c>
      <c r="BD182" s="1">
        <v>13</v>
      </c>
      <c r="BE182" s="1">
        <v>2323.8710990502</v>
      </c>
      <c r="BF182" s="1">
        <f t="shared" si="105"/>
        <v>488.87109905019997</v>
      </c>
      <c r="BG182" s="1">
        <v>13</v>
      </c>
      <c r="BH182" s="1">
        <v>2046.07225691347</v>
      </c>
      <c r="BI182" s="1">
        <f t="shared" si="106"/>
        <v>475.07225691347003</v>
      </c>
      <c r="BM182" s="1">
        <v>13</v>
      </c>
      <c r="BN182" s="1">
        <v>2147.2682119205301</v>
      </c>
      <c r="BO182" s="1">
        <f t="shared" si="108"/>
        <v>337.26821192053012</v>
      </c>
      <c r="CP182" s="2"/>
      <c r="CQ182" s="1">
        <v>8</v>
      </c>
      <c r="CR182" s="1">
        <v>6000.1998306519899</v>
      </c>
      <c r="CS182" s="1">
        <f t="shared" si="112"/>
        <v>4056.1998306519899</v>
      </c>
      <c r="CT182" s="1">
        <v>8</v>
      </c>
      <c r="CU182" s="1">
        <v>5943.3984526112199</v>
      </c>
      <c r="CV182" s="1">
        <f t="shared" si="113"/>
        <v>3855.3984526112199</v>
      </c>
      <c r="CX182" s="1" t="s">
        <v>45</v>
      </c>
      <c r="CY182" s="1">
        <f>AVERAGE(CY175:CY181)</f>
        <v>3200.8282734251056</v>
      </c>
      <c r="DA182" s="1" t="s">
        <v>45</v>
      </c>
      <c r="DB182" s="1">
        <f>AVERAGE(DB175:DB181)</f>
        <v>3596.7814187141016</v>
      </c>
      <c r="DF182" s="1">
        <v>8</v>
      </c>
      <c r="DG182" s="1">
        <v>5328.1678240740703</v>
      </c>
      <c r="DH182" s="1">
        <f t="shared" si="116"/>
        <v>3604.1678240740703</v>
      </c>
      <c r="DI182" s="1">
        <v>8</v>
      </c>
      <c r="DJ182" s="1">
        <v>5570.6326899879396</v>
      </c>
      <c r="DK182" s="1">
        <f t="shared" si="117"/>
        <v>3571.6326899879396</v>
      </c>
      <c r="DL182" s="1">
        <v>8</v>
      </c>
      <c r="DM182" s="1">
        <v>5325.9217577706304</v>
      </c>
      <c r="DN182" s="1">
        <f t="shared" si="118"/>
        <v>3785.9217577706304</v>
      </c>
      <c r="DO182" s="1">
        <v>8</v>
      </c>
      <c r="DP182" s="1">
        <v>4476.6422578184602</v>
      </c>
      <c r="DQ182" s="1">
        <f t="shared" si="119"/>
        <v>2986.6422578184602</v>
      </c>
      <c r="DS182" s="1" t="s">
        <v>45</v>
      </c>
      <c r="DT182" s="1">
        <f>AVERAGE(DT175:DT181)</f>
        <v>2803.9037957666701</v>
      </c>
      <c r="EI182" s="2"/>
      <c r="ES182" s="1">
        <v>14</v>
      </c>
      <c r="ET182" s="1">
        <v>16291</v>
      </c>
      <c r="EU182" s="1">
        <f t="shared" si="96"/>
        <v>14144</v>
      </c>
      <c r="FI182" s="1" t="s">
        <v>45</v>
      </c>
      <c r="FJ182" s="1">
        <f>AVERAGE(FJ169:FJ181)</f>
        <v>13927.846153846154</v>
      </c>
    </row>
    <row r="183" spans="1:166" x14ac:dyDescent="0.25">
      <c r="A183" s="2"/>
      <c r="AW183" s="2"/>
      <c r="AY183" s="1" t="s">
        <v>45</v>
      </c>
      <c r="AZ183" s="1">
        <f>AVERAGE(AZ170:AZ182)</f>
        <v>322.73071023707234</v>
      </c>
      <c r="BD183" s="1">
        <v>14</v>
      </c>
      <c r="BE183" s="1">
        <v>2267.6044325050402</v>
      </c>
      <c r="BF183" s="1">
        <f t="shared" si="105"/>
        <v>432.60443250504022</v>
      </c>
      <c r="BG183" s="1">
        <v>14</v>
      </c>
      <c r="BH183" s="1">
        <v>2180.3899821109098</v>
      </c>
      <c r="BI183" s="1">
        <f t="shared" si="106"/>
        <v>609.38998211090984</v>
      </c>
      <c r="BM183" s="1">
        <v>14</v>
      </c>
      <c r="BN183" s="1">
        <v>2182.2309392265201</v>
      </c>
      <c r="BO183" s="1">
        <f t="shared" si="108"/>
        <v>372.23093922652015</v>
      </c>
      <c r="CP183" s="2"/>
      <c r="CQ183" s="1">
        <v>9</v>
      </c>
      <c r="CR183" s="1">
        <v>5131.1543624161104</v>
      </c>
      <c r="CS183" s="1">
        <f t="shared" si="112"/>
        <v>3187.1543624161104</v>
      </c>
      <c r="CT183" s="1">
        <v>9</v>
      </c>
      <c r="CU183" s="1">
        <v>6405.0259117082496</v>
      </c>
      <c r="CV183" s="1">
        <f t="shared" si="113"/>
        <v>4317.0259117082496</v>
      </c>
      <c r="DG183" s="1" t="s">
        <v>45</v>
      </c>
      <c r="DH183" s="1">
        <f>AVERAGE(DH175:DH182)</f>
        <v>3607.099121962005</v>
      </c>
      <c r="DI183" s="1">
        <v>9</v>
      </c>
      <c r="DJ183" s="1">
        <v>5300.4936785069203</v>
      </c>
      <c r="DK183" s="1">
        <f t="shared" si="117"/>
        <v>3301.4936785069203</v>
      </c>
      <c r="DM183" s="1" t="s">
        <v>45</v>
      </c>
      <c r="DN183" s="1">
        <f>AVERAGE(DN175:DN182)</f>
        <v>3558.0628254477751</v>
      </c>
      <c r="DO183" s="1">
        <v>9</v>
      </c>
      <c r="DP183" s="1">
        <v>4242.3468773513896</v>
      </c>
      <c r="DQ183" s="1">
        <f t="shared" si="119"/>
        <v>2752.3468773513896</v>
      </c>
      <c r="EI183" s="2"/>
      <c r="ES183" s="1">
        <v>15</v>
      </c>
      <c r="ET183" s="1">
        <v>13096</v>
      </c>
      <c r="EU183" s="1">
        <f t="shared" si="96"/>
        <v>10949</v>
      </c>
    </row>
    <row r="184" spans="1:166" x14ac:dyDescent="0.25">
      <c r="A184" s="2"/>
      <c r="AW184" s="2"/>
      <c r="BE184" s="1" t="s">
        <v>45</v>
      </c>
      <c r="BF184" s="1">
        <f>AVERAGE(BF170:BF183)</f>
        <v>426.28620789597153</v>
      </c>
      <c r="BG184" s="1">
        <v>15</v>
      </c>
      <c r="BH184" s="1">
        <v>2039.92392300642</v>
      </c>
      <c r="BI184" s="1">
        <f t="shared" si="106"/>
        <v>468.92392300641995</v>
      </c>
      <c r="BN184" s="1" t="s">
        <v>45</v>
      </c>
      <c r="BO184" s="1">
        <f>AVERAGE(BO170:BO183)</f>
        <v>460.15097897104494</v>
      </c>
      <c r="CP184" s="2"/>
      <c r="CQ184" s="1">
        <v>10</v>
      </c>
      <c r="CR184" s="1">
        <v>4785.3302752293603</v>
      </c>
      <c r="CS184" s="1">
        <f t="shared" si="112"/>
        <v>2841.3302752293603</v>
      </c>
      <c r="CU184" s="1" t="s">
        <v>45</v>
      </c>
      <c r="CV184" s="1">
        <f>AVERAGE(CV175:CV183)</f>
        <v>3542.6404677082896</v>
      </c>
      <c r="DI184" s="1">
        <v>10</v>
      </c>
      <c r="DJ184" s="1">
        <v>4895.3397243858599</v>
      </c>
      <c r="DK184" s="1">
        <f t="shared" si="117"/>
        <v>2896.3397243858599</v>
      </c>
      <c r="DO184" s="1">
        <v>10</v>
      </c>
      <c r="DP184" s="1">
        <v>3317.5421779141102</v>
      </c>
      <c r="DQ184" s="1">
        <f t="shared" si="119"/>
        <v>1827.5421779141102</v>
      </c>
      <c r="EI184" s="2"/>
      <c r="ES184" s="1">
        <v>16</v>
      </c>
      <c r="ET184" s="1">
        <v>15673</v>
      </c>
      <c r="EU184" s="1">
        <f t="shared" si="96"/>
        <v>13526</v>
      </c>
    </row>
    <row r="185" spans="1:166" x14ac:dyDescent="0.25">
      <c r="A185" s="2"/>
      <c r="AW185" s="2"/>
      <c r="BH185" s="1" t="s">
        <v>45</v>
      </c>
      <c r="BI185" s="1">
        <f>AVERAGE(BI170:BI184)</f>
        <v>530.54425098429795</v>
      </c>
      <c r="CP185" s="2"/>
      <c r="CQ185" s="1">
        <v>11</v>
      </c>
      <c r="CR185" s="1">
        <v>5407.9668325041503</v>
      </c>
      <c r="CS185" s="1">
        <f t="shared" si="112"/>
        <v>3463.9668325041503</v>
      </c>
      <c r="DJ185" s="1" t="s">
        <v>45</v>
      </c>
      <c r="DK185" s="1">
        <f>AVERAGE(DK175:DK184)</f>
        <v>3591.3549485050389</v>
      </c>
      <c r="DO185" s="1">
        <v>11</v>
      </c>
      <c r="DP185" s="1">
        <v>5006.1386586284898</v>
      </c>
      <c r="DQ185" s="1">
        <f t="shared" si="119"/>
        <v>3516.1386586284898</v>
      </c>
      <c r="EI185" s="2"/>
      <c r="ES185" s="1">
        <v>17</v>
      </c>
      <c r="ET185" s="1">
        <v>10644</v>
      </c>
      <c r="EU185" s="1">
        <f t="shared" si="96"/>
        <v>8497</v>
      </c>
    </row>
    <row r="186" spans="1:166" x14ac:dyDescent="0.25">
      <c r="A186" s="2"/>
      <c r="AW186" s="2"/>
      <c r="CP186" s="2"/>
      <c r="CQ186" s="1">
        <v>12</v>
      </c>
      <c r="CR186" s="1">
        <v>4981.8197135636101</v>
      </c>
      <c r="CS186" s="1">
        <f t="shared" si="112"/>
        <v>3037.8197135636101</v>
      </c>
      <c r="DO186" s="1">
        <v>12</v>
      </c>
      <c r="DP186" s="1">
        <v>4822.1369230769196</v>
      </c>
      <c r="DQ186" s="1">
        <f t="shared" si="119"/>
        <v>3332.1369230769196</v>
      </c>
      <c r="EI186" s="2"/>
      <c r="ES186" s="1">
        <v>18</v>
      </c>
      <c r="ET186" s="1">
        <v>13342</v>
      </c>
      <c r="EU186" s="1">
        <f t="shared" si="96"/>
        <v>11195</v>
      </c>
    </row>
    <row r="187" spans="1:166" x14ac:dyDescent="0.25">
      <c r="A187" s="2"/>
      <c r="AW187" s="2"/>
      <c r="CP187" s="2"/>
      <c r="CQ187" s="1">
        <v>13</v>
      </c>
      <c r="CR187" s="1">
        <v>5043.4945515507097</v>
      </c>
      <c r="CS187" s="1">
        <f t="shared" si="112"/>
        <v>3099.4945515507097</v>
      </c>
      <c r="DP187" s="1" t="s">
        <v>45</v>
      </c>
      <c r="DQ187" s="1">
        <f>AVERAGE(DQ175:DQ186)</f>
        <v>2976.0693606629625</v>
      </c>
      <c r="EI187" s="2"/>
      <c r="ET187" s="1" t="s">
        <v>45</v>
      </c>
      <c r="EU187" s="1">
        <f>AVERAGE(EU169:EU186)</f>
        <v>13002.111111111111</v>
      </c>
    </row>
    <row r="188" spans="1:166" x14ac:dyDescent="0.25">
      <c r="A188" s="2"/>
      <c r="AW188" s="2"/>
      <c r="CP188" s="2"/>
      <c r="CQ188" s="1">
        <v>14</v>
      </c>
      <c r="CR188" s="1">
        <v>5266.64244897959</v>
      </c>
      <c r="CS188" s="1">
        <f t="shared" si="112"/>
        <v>3322.64244897959</v>
      </c>
      <c r="EI188" s="2"/>
    </row>
    <row r="189" spans="1:166" x14ac:dyDescent="0.25">
      <c r="A189" s="2"/>
      <c r="AW189" s="2"/>
      <c r="CP189" s="2"/>
      <c r="CQ189" s="1">
        <v>15</v>
      </c>
      <c r="CR189" s="1">
        <v>5551.2452202826298</v>
      </c>
      <c r="CS189" s="1">
        <f t="shared" si="112"/>
        <v>3607.2452202826298</v>
      </c>
      <c r="EI189" s="2"/>
    </row>
    <row r="190" spans="1:166" x14ac:dyDescent="0.25">
      <c r="A190" s="2"/>
      <c r="AW190" s="2"/>
      <c r="CP190" s="2"/>
      <c r="CQ190" s="1">
        <v>16</v>
      </c>
      <c r="CR190" s="1">
        <v>5178.7784330244303</v>
      </c>
      <c r="CS190" s="1">
        <f t="shared" si="112"/>
        <v>3234.7784330244303</v>
      </c>
      <c r="EI190" s="2"/>
    </row>
    <row r="191" spans="1:166" x14ac:dyDescent="0.25">
      <c r="A191" s="2"/>
      <c r="AW191" s="2"/>
      <c r="CP191" s="2"/>
      <c r="CQ191" s="1">
        <v>17</v>
      </c>
      <c r="CR191" s="1">
        <v>5353.4284525790399</v>
      </c>
      <c r="CS191" s="1">
        <f t="shared" si="112"/>
        <v>3409.4284525790399</v>
      </c>
      <c r="EI191" s="2"/>
    </row>
    <row r="192" spans="1:166" x14ac:dyDescent="0.25">
      <c r="A192" s="2"/>
      <c r="AW192" s="2"/>
      <c r="CP192" s="2"/>
      <c r="CQ192" s="1">
        <v>18</v>
      </c>
      <c r="CR192" s="1">
        <v>5723.0971993410203</v>
      </c>
      <c r="CS192" s="1">
        <f t="shared" si="112"/>
        <v>3779.0971993410203</v>
      </c>
      <c r="EI192" s="2"/>
    </row>
    <row r="193" spans="1:139" x14ac:dyDescent="0.25">
      <c r="A193" s="2"/>
      <c r="AW193" s="2"/>
      <c r="CP193" s="2"/>
      <c r="CR193" s="1" t="s">
        <v>45</v>
      </c>
      <c r="CS193" s="1">
        <f>AVERAGE(CS175:CS192)</f>
        <v>3350.3937813435473</v>
      </c>
      <c r="EI193" s="2"/>
    </row>
    <row r="194" spans="1:139" x14ac:dyDescent="0.25">
      <c r="A194" s="2"/>
      <c r="AW194" s="2"/>
      <c r="CP194" s="2"/>
      <c r="EI194" s="2"/>
    </row>
    <row r="195" spans="1:139" x14ac:dyDescent="0.25">
      <c r="A195" s="2"/>
      <c r="AW195" s="2"/>
      <c r="CP195" s="2"/>
      <c r="EI195" s="2"/>
    </row>
    <row r="196" spans="1:139" x14ac:dyDescent="0.25">
      <c r="A196" s="2"/>
      <c r="AW196" s="2"/>
      <c r="CP196" s="2"/>
      <c r="EI196" s="2"/>
    </row>
    <row r="197" spans="1:139" x14ac:dyDescent="0.25">
      <c r="A197" s="2"/>
      <c r="AW197" s="2"/>
      <c r="CP197" s="2"/>
      <c r="EI197" s="2"/>
    </row>
    <row r="198" spans="1:139" x14ac:dyDescent="0.25">
      <c r="A198" s="2"/>
      <c r="AW198" s="2"/>
      <c r="CP198" s="2"/>
      <c r="EI198" s="2"/>
    </row>
    <row r="199" spans="1:139" x14ac:dyDescent="0.25">
      <c r="A199" s="2"/>
      <c r="AW199" s="2"/>
      <c r="CP199" s="2"/>
      <c r="EI199" s="2"/>
    </row>
    <row r="200" spans="1:139" x14ac:dyDescent="0.25">
      <c r="A200" s="2"/>
      <c r="AW200" s="2"/>
      <c r="CP200" s="2"/>
      <c r="EI200" s="2"/>
    </row>
    <row r="201" spans="1:139" x14ac:dyDescent="0.25">
      <c r="A201" s="2"/>
      <c r="AW201" s="2"/>
      <c r="CP201" s="2"/>
      <c r="EI201" s="2"/>
    </row>
    <row r="202" spans="1:139" x14ac:dyDescent="0.25">
      <c r="A202" s="2"/>
      <c r="AW202" s="2"/>
      <c r="CP202" s="2"/>
      <c r="EI202" s="2"/>
    </row>
    <row r="203" spans="1:139" x14ac:dyDescent="0.25">
      <c r="A203" s="2"/>
      <c r="AW203" s="2"/>
      <c r="CP203" s="2"/>
      <c r="EI203" s="2"/>
    </row>
    <row r="204" spans="1:139" x14ac:dyDescent="0.25">
      <c r="A204" s="2"/>
      <c r="AW204" s="2"/>
      <c r="CP204" s="2"/>
      <c r="EI204" s="2"/>
    </row>
    <row r="205" spans="1:139" x14ac:dyDescent="0.25">
      <c r="A205" s="2"/>
      <c r="AW205" s="2"/>
      <c r="CP205" s="2"/>
      <c r="EI205" s="2"/>
    </row>
    <row r="206" spans="1:139" x14ac:dyDescent="0.25">
      <c r="A206" s="2"/>
      <c r="AW206" s="2"/>
      <c r="CP206" s="2"/>
      <c r="EI206"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2B5E8-D292-4F83-AA51-DCFD89F14616}">
  <dimension ref="A1:E21"/>
  <sheetViews>
    <sheetView zoomScale="70" workbookViewId="0">
      <selection activeCell="I18" sqref="I18"/>
    </sheetView>
  </sheetViews>
  <sheetFormatPr defaultColWidth="9" defaultRowHeight="15" x14ac:dyDescent="0.25"/>
  <cols>
    <col min="1" max="16384" width="9" style="1"/>
  </cols>
  <sheetData>
    <row r="1" spans="1:5" x14ac:dyDescent="0.25">
      <c r="A1" s="1" t="s">
        <v>111</v>
      </c>
    </row>
    <row r="3" spans="1:5" x14ac:dyDescent="0.25">
      <c r="B3" s="2" t="s">
        <v>4</v>
      </c>
      <c r="C3" s="2" t="s">
        <v>99</v>
      </c>
      <c r="D3" s="2" t="s">
        <v>5</v>
      </c>
      <c r="E3" s="2" t="s">
        <v>6</v>
      </c>
    </row>
    <row r="4" spans="1:5" x14ac:dyDescent="0.25">
      <c r="A4" s="1" t="s">
        <v>7</v>
      </c>
    </row>
    <row r="5" spans="1:5" x14ac:dyDescent="0.25">
      <c r="A5" s="1" t="s">
        <v>60</v>
      </c>
      <c r="B5" s="1">
        <v>13.5</v>
      </c>
      <c r="C5" s="1">
        <v>16.5</v>
      </c>
      <c r="D5" s="1">
        <v>20</v>
      </c>
      <c r="E5" s="1">
        <v>13</v>
      </c>
    </row>
    <row r="6" spans="1:5" x14ac:dyDescent="0.25">
      <c r="B6" s="1">
        <v>14.1</v>
      </c>
      <c r="C6" s="1">
        <v>16</v>
      </c>
      <c r="D6" s="1">
        <v>21.25</v>
      </c>
      <c r="E6" s="1">
        <v>13</v>
      </c>
    </row>
    <row r="7" spans="1:5" x14ac:dyDescent="0.25">
      <c r="B7" s="1">
        <v>13.6</v>
      </c>
      <c r="C7" s="1">
        <v>15.75</v>
      </c>
      <c r="D7" s="1">
        <v>17.5</v>
      </c>
      <c r="E7" s="1">
        <v>12.5</v>
      </c>
    </row>
    <row r="8" spans="1:5" x14ac:dyDescent="0.25">
      <c r="A8" s="1" t="s">
        <v>57</v>
      </c>
      <c r="B8" s="1">
        <f>AVERAGE(B5:B7)</f>
        <v>13.733333333333334</v>
      </c>
      <c r="C8" s="1">
        <f>AVERAGE(C5:C7)</f>
        <v>16.083333333333332</v>
      </c>
      <c r="D8" s="1">
        <f>AVERAGE(D5:D7)</f>
        <v>19.583333333333332</v>
      </c>
      <c r="E8" s="1">
        <f>AVERAGE(E5:E7)</f>
        <v>12.833333333333334</v>
      </c>
    </row>
    <row r="9" spans="1:5" x14ac:dyDescent="0.25">
      <c r="A9" s="1" t="s">
        <v>58</v>
      </c>
      <c r="B9" s="1">
        <f>_xlfn.STDEV.S(B5:B7)</f>
        <v>0.32145502536643167</v>
      </c>
      <c r="C9" s="1">
        <f>_xlfn.STDEV.S(C5:C7)</f>
        <v>0.38188130791298669</v>
      </c>
      <c r="D9" s="1">
        <f>_xlfn.STDEV.S(D5:D7)</f>
        <v>1.9094065395649333</v>
      </c>
      <c r="E9" s="1">
        <f>_xlfn.STDEV.S(E5:E7)</f>
        <v>0.28867513459481292</v>
      </c>
    </row>
    <row r="11" spans="1:5" x14ac:dyDescent="0.25">
      <c r="A11" s="1" t="s">
        <v>59</v>
      </c>
      <c r="B11" s="1">
        <v>10.9</v>
      </c>
      <c r="C11" s="1">
        <v>13.25</v>
      </c>
      <c r="D11" s="1">
        <v>16</v>
      </c>
      <c r="E11" s="1">
        <v>9.25</v>
      </c>
    </row>
    <row r="12" spans="1:5" x14ac:dyDescent="0.25">
      <c r="B12" s="1">
        <v>11.1</v>
      </c>
      <c r="C12" s="1">
        <v>13.25</v>
      </c>
      <c r="D12" s="1">
        <v>17</v>
      </c>
      <c r="E12" s="1">
        <v>11.5</v>
      </c>
    </row>
    <row r="13" spans="1:5" x14ac:dyDescent="0.25">
      <c r="B13" s="1">
        <v>10.75</v>
      </c>
      <c r="C13" s="1">
        <v>13</v>
      </c>
      <c r="D13" s="1">
        <v>14.4</v>
      </c>
      <c r="E13" s="1">
        <v>10</v>
      </c>
    </row>
    <row r="14" spans="1:5" x14ac:dyDescent="0.25">
      <c r="A14" s="1" t="s">
        <v>57</v>
      </c>
      <c r="B14" s="1">
        <f>AVERAGE(B11:B13)</f>
        <v>10.916666666666666</v>
      </c>
      <c r="C14" s="1">
        <f>AVERAGE(C11:C13)</f>
        <v>13.166666666666666</v>
      </c>
      <c r="D14" s="1">
        <f>AVERAGE(D11:D13)</f>
        <v>15.799999999999999</v>
      </c>
      <c r="E14" s="1">
        <f>AVERAGE(E11:E13)</f>
        <v>10.25</v>
      </c>
    </row>
    <row r="15" spans="1:5" x14ac:dyDescent="0.25">
      <c r="A15" s="1" t="s">
        <v>58</v>
      </c>
      <c r="B15" s="1">
        <f>_xlfn.STDEV.S(B11:B13)</f>
        <v>0.17559422921421211</v>
      </c>
      <c r="C15" s="1">
        <f>_xlfn.STDEV.S(C11:C13)</f>
        <v>0.14433756729740646</v>
      </c>
      <c r="D15" s="1">
        <f>_xlfn.STDEV.S(D11:D13)</f>
        <v>1.3114877048603999</v>
      </c>
      <c r="E15" s="1">
        <f>_xlfn.STDEV.S(E11:E13)</f>
        <v>1.14564392373896</v>
      </c>
    </row>
    <row r="17" spans="1:5" x14ac:dyDescent="0.25">
      <c r="A17" s="1" t="s">
        <v>61</v>
      </c>
      <c r="B17" s="1">
        <v>9.1</v>
      </c>
      <c r="C17" s="1">
        <v>11.25</v>
      </c>
      <c r="D17" s="1">
        <v>12.75</v>
      </c>
      <c r="E17" s="1">
        <v>8.5</v>
      </c>
    </row>
    <row r="18" spans="1:5" x14ac:dyDescent="0.25">
      <c r="B18" s="1">
        <v>8.9</v>
      </c>
      <c r="C18" s="1">
        <v>10.75</v>
      </c>
      <c r="D18" s="1">
        <v>13.5</v>
      </c>
      <c r="E18" s="1">
        <v>10.5</v>
      </c>
    </row>
    <row r="19" spans="1:5" x14ac:dyDescent="0.25">
      <c r="B19" s="1">
        <v>7</v>
      </c>
      <c r="C19" s="1">
        <v>12</v>
      </c>
      <c r="D19" s="1">
        <v>11.9</v>
      </c>
      <c r="E19" s="1">
        <v>9</v>
      </c>
    </row>
    <row r="20" spans="1:5" x14ac:dyDescent="0.25">
      <c r="A20" s="1" t="s">
        <v>57</v>
      </c>
      <c r="B20" s="1">
        <f>AVERAGE(B17:B19)</f>
        <v>8.3333333333333339</v>
      </c>
      <c r="C20" s="1">
        <f>AVERAGE(C17:C19)</f>
        <v>11.333333333333334</v>
      </c>
      <c r="D20" s="1">
        <f>AVERAGE(D17:D19)</f>
        <v>12.716666666666667</v>
      </c>
      <c r="E20" s="1">
        <f>AVERAGE(E17:E19)</f>
        <v>9.3333333333333339</v>
      </c>
    </row>
    <row r="21" spans="1:5" x14ac:dyDescent="0.25">
      <c r="A21" s="1" t="s">
        <v>58</v>
      </c>
      <c r="B21" s="1">
        <f>_xlfn.STDEV.S(B17:B19)</f>
        <v>1.1590225767142415</v>
      </c>
      <c r="C21" s="1">
        <f>_xlfn.STDEV.S(C17:C19)</f>
        <v>0.62915286960589578</v>
      </c>
      <c r="D21" s="1">
        <f>_xlfn.STDEV.S(D17:D19)</f>
        <v>0.80052066390152166</v>
      </c>
      <c r="E21" s="1">
        <f>_xlfn.STDEV.S(E17:E19)</f>
        <v>1.0408329997330665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73642F-1489-441C-A02E-81D1E64AD31C}">
  <dimension ref="A1:E21"/>
  <sheetViews>
    <sheetView zoomScale="101" workbookViewId="0">
      <selection activeCell="I16" sqref="I16"/>
    </sheetView>
  </sheetViews>
  <sheetFormatPr defaultColWidth="9" defaultRowHeight="15" x14ac:dyDescent="0.25"/>
  <cols>
    <col min="1" max="16384" width="9" style="1"/>
  </cols>
  <sheetData>
    <row r="1" spans="1:5" x14ac:dyDescent="0.25">
      <c r="A1" s="1" t="s">
        <v>112</v>
      </c>
    </row>
    <row r="3" spans="1:5" x14ac:dyDescent="0.25">
      <c r="B3" s="2" t="s">
        <v>4</v>
      </c>
      <c r="C3" s="2" t="s">
        <v>99</v>
      </c>
      <c r="D3" s="2" t="s">
        <v>5</v>
      </c>
      <c r="E3" s="2" t="s">
        <v>6</v>
      </c>
    </row>
    <row r="4" spans="1:5" x14ac:dyDescent="0.25">
      <c r="A4" s="1" t="s">
        <v>8</v>
      </c>
    </row>
    <row r="5" spans="1:5" x14ac:dyDescent="0.25">
      <c r="A5" s="1" t="s">
        <v>61</v>
      </c>
      <c r="B5" s="1">
        <v>17.899999999999999</v>
      </c>
      <c r="C5" s="1">
        <v>16</v>
      </c>
      <c r="D5" s="1">
        <v>43.75</v>
      </c>
      <c r="E5" s="1">
        <v>16.25</v>
      </c>
    </row>
    <row r="6" spans="1:5" x14ac:dyDescent="0.25">
      <c r="B6" s="1">
        <v>16</v>
      </c>
      <c r="C6" s="1">
        <v>16.5</v>
      </c>
      <c r="D6" s="1">
        <v>46.4</v>
      </c>
      <c r="E6" s="1">
        <v>17.5</v>
      </c>
    </row>
    <row r="7" spans="1:5" x14ac:dyDescent="0.25">
      <c r="B7" s="1">
        <v>16.75</v>
      </c>
      <c r="C7" s="1">
        <v>16.5</v>
      </c>
      <c r="D7" s="1">
        <v>34.4</v>
      </c>
      <c r="E7" s="1">
        <v>17.75</v>
      </c>
    </row>
    <row r="8" spans="1:5" x14ac:dyDescent="0.25">
      <c r="A8" s="1" t="s">
        <v>57</v>
      </c>
      <c r="B8" s="1">
        <f>AVERAGE(B5:B7)</f>
        <v>16.883333333333333</v>
      </c>
      <c r="C8" s="1">
        <f>AVERAGE(C5:C7)</f>
        <v>16.333333333333332</v>
      </c>
      <c r="D8" s="1">
        <f>AVERAGE(D5:D7)</f>
        <v>41.516666666666673</v>
      </c>
      <c r="E8" s="1">
        <f>AVERAGE(E5:E7)</f>
        <v>17.166666666666668</v>
      </c>
    </row>
    <row r="9" spans="1:5" x14ac:dyDescent="0.25">
      <c r="A9" s="1" t="s">
        <v>58</v>
      </c>
      <c r="B9" s="1">
        <f>_xlfn.STDEV.S(B5:B7)</f>
        <v>0.95699181466370542</v>
      </c>
      <c r="C9" s="1">
        <f>_xlfn.STDEV.S(C5:C7)</f>
        <v>0.28867513459481292</v>
      </c>
      <c r="D9" s="1">
        <f>_xlfn.STDEV.S(D5:D7)</f>
        <v>6.3040331005898782</v>
      </c>
      <c r="E9" s="1">
        <f>_xlfn.STDEV.S(E5:E7)</f>
        <v>0.8036375634160795</v>
      </c>
    </row>
    <row r="11" spans="1:5" x14ac:dyDescent="0.25">
      <c r="A11" s="1" t="s">
        <v>62</v>
      </c>
      <c r="B11" s="1">
        <v>13</v>
      </c>
      <c r="C11" s="1">
        <v>13</v>
      </c>
      <c r="D11" s="1">
        <v>29</v>
      </c>
      <c r="E11" s="1">
        <v>13.25</v>
      </c>
    </row>
    <row r="12" spans="1:5" x14ac:dyDescent="0.25">
      <c r="B12" s="1">
        <v>13.5</v>
      </c>
      <c r="C12" s="1">
        <v>14.5</v>
      </c>
      <c r="D12" s="1">
        <v>29.75</v>
      </c>
      <c r="E12" s="1">
        <v>14.5</v>
      </c>
    </row>
    <row r="13" spans="1:5" x14ac:dyDescent="0.25">
      <c r="B13" s="1">
        <v>13.9</v>
      </c>
      <c r="C13" s="1">
        <v>14</v>
      </c>
      <c r="D13" s="1">
        <v>29.5</v>
      </c>
      <c r="E13" s="1">
        <v>14.25</v>
      </c>
    </row>
    <row r="14" spans="1:5" x14ac:dyDescent="0.25">
      <c r="A14" s="1" t="s">
        <v>57</v>
      </c>
      <c r="B14" s="1">
        <f>AVERAGE(B11:B13)</f>
        <v>13.466666666666667</v>
      </c>
      <c r="C14" s="1">
        <f>AVERAGE(C11:C13)</f>
        <v>13.833333333333334</v>
      </c>
      <c r="D14" s="1">
        <f>AVERAGE(D11:D13)</f>
        <v>29.416666666666668</v>
      </c>
      <c r="E14" s="1">
        <f>AVERAGE(E11:E13)</f>
        <v>14</v>
      </c>
    </row>
    <row r="15" spans="1:5" x14ac:dyDescent="0.25">
      <c r="A15" s="1" t="s">
        <v>58</v>
      </c>
      <c r="B15" s="1">
        <f>_xlfn.STDEV.S(B11:B13)</f>
        <v>0.45092497528228959</v>
      </c>
      <c r="C15" s="1">
        <f>_xlfn.STDEV.S(C11:C13)</f>
        <v>0.76376261582597338</v>
      </c>
      <c r="D15" s="1">
        <f>_xlfn.STDEV.S(D11:D13)</f>
        <v>0.38188130791298669</v>
      </c>
      <c r="E15" s="1">
        <f>_xlfn.STDEV.S(E11:E13)</f>
        <v>0.66143782776614768</v>
      </c>
    </row>
    <row r="17" spans="1:5" x14ac:dyDescent="0.25">
      <c r="A17" s="1" t="s">
        <v>63</v>
      </c>
      <c r="B17" s="1">
        <v>11</v>
      </c>
      <c r="C17" s="1">
        <v>11</v>
      </c>
      <c r="D17" s="1">
        <v>24</v>
      </c>
      <c r="E17" s="1">
        <v>11</v>
      </c>
    </row>
    <row r="18" spans="1:5" x14ac:dyDescent="0.25">
      <c r="B18" s="1">
        <v>11</v>
      </c>
      <c r="C18" s="1">
        <v>12</v>
      </c>
      <c r="D18" s="1">
        <v>24</v>
      </c>
      <c r="E18" s="1">
        <v>12</v>
      </c>
    </row>
    <row r="19" spans="1:5" x14ac:dyDescent="0.25">
      <c r="B19" s="1">
        <v>11.4</v>
      </c>
      <c r="C19" s="1">
        <v>12</v>
      </c>
      <c r="D19" s="1">
        <v>23.25</v>
      </c>
      <c r="E19" s="1">
        <v>12</v>
      </c>
    </row>
    <row r="20" spans="1:5" x14ac:dyDescent="0.25">
      <c r="A20" s="1" t="s">
        <v>57</v>
      </c>
      <c r="B20" s="1">
        <f>AVERAGE(B17:B19)</f>
        <v>11.133333333333333</v>
      </c>
      <c r="C20" s="1">
        <f>AVERAGE(C17:C19)</f>
        <v>11.666666666666666</v>
      </c>
      <c r="D20" s="1">
        <f>AVERAGE(D17:D19)</f>
        <v>23.75</v>
      </c>
      <c r="E20" s="1">
        <f>AVERAGE(E17:E19)</f>
        <v>11.666666666666666</v>
      </c>
    </row>
    <row r="21" spans="1:5" x14ac:dyDescent="0.25">
      <c r="A21" s="1" t="s">
        <v>58</v>
      </c>
      <c r="B21" s="1">
        <f>_xlfn.STDEV.S(B17:B19)</f>
        <v>0.23094010767585052</v>
      </c>
      <c r="C21" s="1">
        <f>_xlfn.STDEV.S(C17:C19)</f>
        <v>0.57735026918962573</v>
      </c>
      <c r="D21" s="1">
        <f>_xlfn.STDEV.S(D17:D19)</f>
        <v>0.4330127018922193</v>
      </c>
      <c r="E21" s="1">
        <f>_xlfn.STDEV.S(E17:E19)</f>
        <v>0.57735026918962573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83C98-FB38-4218-AF6F-0173DDCB18C8}">
  <dimension ref="A1:I21"/>
  <sheetViews>
    <sheetView zoomScale="106" workbookViewId="0">
      <selection activeCell="M18" sqref="M18"/>
    </sheetView>
  </sheetViews>
  <sheetFormatPr defaultColWidth="9" defaultRowHeight="15" x14ac:dyDescent="0.25"/>
  <cols>
    <col min="1" max="16384" width="9" style="1"/>
  </cols>
  <sheetData>
    <row r="1" spans="1:9" x14ac:dyDescent="0.25">
      <c r="A1" s="1" t="s">
        <v>113</v>
      </c>
    </row>
    <row r="3" spans="1:9" x14ac:dyDescent="0.25">
      <c r="B3" s="2" t="s">
        <v>4</v>
      </c>
      <c r="C3" s="2" t="s">
        <v>5</v>
      </c>
      <c r="D3" s="2" t="s">
        <v>9</v>
      </c>
      <c r="E3" s="2" t="s">
        <v>10</v>
      </c>
      <c r="F3" s="2" t="s">
        <v>11</v>
      </c>
      <c r="G3" s="2" t="s">
        <v>12</v>
      </c>
      <c r="H3" s="2" t="s">
        <v>13</v>
      </c>
      <c r="I3" s="2" t="s">
        <v>6</v>
      </c>
    </row>
    <row r="4" spans="1:9" x14ac:dyDescent="0.25">
      <c r="A4" s="1" t="s">
        <v>7</v>
      </c>
    </row>
    <row r="5" spans="1:9" x14ac:dyDescent="0.25">
      <c r="A5" s="1" t="s">
        <v>60</v>
      </c>
      <c r="B5" s="1">
        <v>13.5</v>
      </c>
      <c r="C5" s="1">
        <v>20</v>
      </c>
      <c r="D5" s="1">
        <v>24</v>
      </c>
      <c r="E5" s="1">
        <v>15.5</v>
      </c>
      <c r="F5" s="1">
        <v>19.100000000000001</v>
      </c>
      <c r="G5" s="1">
        <v>18.899999999999999</v>
      </c>
      <c r="H5" s="1">
        <v>19.399999999999999</v>
      </c>
      <c r="I5" s="1">
        <v>13</v>
      </c>
    </row>
    <row r="6" spans="1:9" x14ac:dyDescent="0.25">
      <c r="B6" s="1">
        <v>14.1</v>
      </c>
      <c r="C6" s="1">
        <v>21.25</v>
      </c>
      <c r="D6" s="1">
        <v>24.75</v>
      </c>
      <c r="E6" s="1">
        <v>14.5</v>
      </c>
      <c r="F6" s="1">
        <v>22</v>
      </c>
      <c r="G6" s="1">
        <v>22</v>
      </c>
      <c r="H6" s="1">
        <v>22</v>
      </c>
      <c r="I6" s="1">
        <v>13</v>
      </c>
    </row>
    <row r="7" spans="1:9" x14ac:dyDescent="0.25">
      <c r="B7" s="1">
        <v>13.6</v>
      </c>
      <c r="C7" s="1">
        <v>17.5</v>
      </c>
      <c r="D7" s="1">
        <v>18.75</v>
      </c>
      <c r="E7" s="1">
        <v>15.25</v>
      </c>
      <c r="F7" s="1">
        <v>18.600000000000001</v>
      </c>
      <c r="G7" s="1">
        <v>19.25</v>
      </c>
      <c r="H7" s="1">
        <v>18.600000000000001</v>
      </c>
      <c r="I7" s="1">
        <v>12.5</v>
      </c>
    </row>
    <row r="8" spans="1:9" x14ac:dyDescent="0.25">
      <c r="A8" s="1" t="s">
        <v>57</v>
      </c>
      <c r="B8" s="1">
        <f t="shared" ref="B8:I8" si="0">AVERAGE(B5:B7)</f>
        <v>13.733333333333334</v>
      </c>
      <c r="C8" s="1">
        <f t="shared" si="0"/>
        <v>19.583333333333332</v>
      </c>
      <c r="D8" s="1">
        <f t="shared" si="0"/>
        <v>22.5</v>
      </c>
      <c r="E8" s="1">
        <f t="shared" si="0"/>
        <v>15.083333333333334</v>
      </c>
      <c r="F8" s="1">
        <f t="shared" si="0"/>
        <v>19.900000000000002</v>
      </c>
      <c r="G8" s="1">
        <f t="shared" si="0"/>
        <v>20.05</v>
      </c>
      <c r="H8" s="1">
        <f t="shared" si="0"/>
        <v>20</v>
      </c>
      <c r="I8" s="1">
        <f t="shared" si="0"/>
        <v>12.833333333333334</v>
      </c>
    </row>
    <row r="9" spans="1:9" x14ac:dyDescent="0.25">
      <c r="A9" s="1" t="s">
        <v>58</v>
      </c>
      <c r="B9" s="1">
        <f t="shared" ref="B9:I9" si="1">_xlfn.STDEV.S(B5:B7)</f>
        <v>0.32145502536643167</v>
      </c>
      <c r="C9" s="1">
        <f t="shared" si="1"/>
        <v>1.9094065395649333</v>
      </c>
      <c r="D9" s="1">
        <f t="shared" si="1"/>
        <v>3.2691742076555053</v>
      </c>
      <c r="E9" s="1">
        <f t="shared" si="1"/>
        <v>0.52041649986653316</v>
      </c>
      <c r="F9" s="1">
        <f t="shared" si="1"/>
        <v>1.8357559750685812</v>
      </c>
      <c r="G9" s="1">
        <f t="shared" si="1"/>
        <v>1.6977926846349649</v>
      </c>
      <c r="H9" s="1">
        <f t="shared" si="1"/>
        <v>1.7776388834631176</v>
      </c>
      <c r="I9" s="1">
        <f t="shared" si="1"/>
        <v>0.28867513459481292</v>
      </c>
    </row>
    <row r="11" spans="1:9" x14ac:dyDescent="0.25">
      <c r="A11" s="1" t="s">
        <v>59</v>
      </c>
      <c r="B11" s="1">
        <v>10.9</v>
      </c>
      <c r="C11" s="1">
        <v>16</v>
      </c>
      <c r="D11" s="1">
        <v>18.5</v>
      </c>
      <c r="E11" s="1">
        <v>12.25</v>
      </c>
      <c r="F11" s="1">
        <v>15.1</v>
      </c>
      <c r="G11" s="1">
        <v>14.9</v>
      </c>
      <c r="H11" s="1">
        <v>15.4</v>
      </c>
      <c r="I11" s="1">
        <v>9.25</v>
      </c>
    </row>
    <row r="12" spans="1:9" x14ac:dyDescent="0.25">
      <c r="B12" s="1">
        <v>11.1</v>
      </c>
      <c r="C12" s="1">
        <v>17</v>
      </c>
      <c r="D12" s="1">
        <v>19.399999999999999</v>
      </c>
      <c r="E12" s="1">
        <v>12</v>
      </c>
      <c r="F12" s="1">
        <v>16.5</v>
      </c>
      <c r="G12" s="1">
        <v>16.600000000000001</v>
      </c>
      <c r="H12" s="1">
        <v>16.75</v>
      </c>
      <c r="I12" s="1">
        <v>11.5</v>
      </c>
    </row>
    <row r="13" spans="1:9" x14ac:dyDescent="0.25">
      <c r="B13" s="1">
        <v>10.75</v>
      </c>
      <c r="C13" s="1">
        <v>14.4</v>
      </c>
      <c r="D13" s="1">
        <v>15.25</v>
      </c>
      <c r="E13" s="1">
        <v>12.5</v>
      </c>
      <c r="F13" s="1">
        <v>14.5</v>
      </c>
      <c r="G13" s="1">
        <v>15.1</v>
      </c>
      <c r="H13" s="1">
        <v>14.9</v>
      </c>
      <c r="I13" s="1">
        <v>10</v>
      </c>
    </row>
    <row r="14" spans="1:9" x14ac:dyDescent="0.25">
      <c r="A14" s="1" t="s">
        <v>57</v>
      </c>
      <c r="B14" s="1">
        <f t="shared" ref="B14:I14" si="2">AVERAGE(B11:B13)</f>
        <v>10.916666666666666</v>
      </c>
      <c r="C14" s="1">
        <f t="shared" si="2"/>
        <v>15.799999999999999</v>
      </c>
      <c r="D14" s="1">
        <f t="shared" si="2"/>
        <v>17.716666666666665</v>
      </c>
      <c r="E14" s="1">
        <f t="shared" si="2"/>
        <v>12.25</v>
      </c>
      <c r="F14" s="1">
        <f t="shared" si="2"/>
        <v>15.366666666666667</v>
      </c>
      <c r="G14" s="1">
        <f t="shared" si="2"/>
        <v>15.533333333333333</v>
      </c>
      <c r="H14" s="1">
        <f t="shared" si="2"/>
        <v>15.683333333333332</v>
      </c>
      <c r="I14" s="1">
        <f t="shared" si="2"/>
        <v>10.25</v>
      </c>
    </row>
    <row r="15" spans="1:9" x14ac:dyDescent="0.25">
      <c r="A15" s="1" t="s">
        <v>58</v>
      </c>
      <c r="B15" s="1">
        <f t="shared" ref="B15:I15" si="3">_xlfn.STDEV.S(B11:B13)</f>
        <v>0.17559422921421211</v>
      </c>
      <c r="C15" s="1">
        <f t="shared" si="3"/>
        <v>1.3114877048603999</v>
      </c>
      <c r="D15" s="1">
        <f t="shared" si="3"/>
        <v>2.1830788655779982</v>
      </c>
      <c r="E15" s="1">
        <f t="shared" si="3"/>
        <v>0.25</v>
      </c>
      <c r="F15" s="1">
        <f t="shared" si="3"/>
        <v>1.0263202878893769</v>
      </c>
      <c r="G15" s="1">
        <f t="shared" si="3"/>
        <v>0.92915732431775777</v>
      </c>
      <c r="H15" s="1">
        <f t="shared" si="3"/>
        <v>0.95699181466370598</v>
      </c>
      <c r="I15" s="1">
        <f t="shared" si="3"/>
        <v>1.14564392373896</v>
      </c>
    </row>
    <row r="17" spans="1:9" x14ac:dyDescent="0.25">
      <c r="A17" s="1" t="s">
        <v>61</v>
      </c>
      <c r="B17" s="1">
        <v>9.1</v>
      </c>
      <c r="C17" s="1">
        <v>12.75</v>
      </c>
      <c r="D17" s="1">
        <v>13.5</v>
      </c>
      <c r="E17" s="1">
        <v>11</v>
      </c>
      <c r="F17" s="1">
        <v>12</v>
      </c>
      <c r="G17" s="1">
        <v>12.15</v>
      </c>
      <c r="H17" s="1">
        <v>12.75</v>
      </c>
      <c r="I17" s="1">
        <v>8.5</v>
      </c>
    </row>
    <row r="18" spans="1:9" x14ac:dyDescent="0.25">
      <c r="B18" s="1">
        <v>8.9</v>
      </c>
      <c r="C18" s="1">
        <v>13.5</v>
      </c>
      <c r="D18" s="1">
        <v>15.25</v>
      </c>
      <c r="E18" s="1">
        <v>9.5</v>
      </c>
      <c r="F18" s="1">
        <v>12.6</v>
      </c>
      <c r="G18" s="1">
        <v>13.25</v>
      </c>
      <c r="H18" s="1">
        <v>13.1</v>
      </c>
      <c r="I18" s="1">
        <v>10.5</v>
      </c>
    </row>
    <row r="19" spans="1:9" x14ac:dyDescent="0.25">
      <c r="B19" s="1">
        <v>7</v>
      </c>
      <c r="C19" s="1">
        <v>11.9</v>
      </c>
      <c r="D19" s="1">
        <v>11.9</v>
      </c>
      <c r="E19" s="1">
        <v>10.25</v>
      </c>
      <c r="F19" s="1">
        <v>12</v>
      </c>
      <c r="G19" s="1">
        <v>12.25</v>
      </c>
      <c r="H19" s="1">
        <v>12</v>
      </c>
      <c r="I19" s="1">
        <v>9</v>
      </c>
    </row>
    <row r="20" spans="1:9" x14ac:dyDescent="0.25">
      <c r="A20" s="1" t="s">
        <v>57</v>
      </c>
      <c r="B20" s="1">
        <f t="shared" ref="B20:I20" si="4">AVERAGE(B17:B19)</f>
        <v>8.3333333333333339</v>
      </c>
      <c r="C20" s="1">
        <f t="shared" si="4"/>
        <v>12.716666666666667</v>
      </c>
      <c r="D20" s="1">
        <f t="shared" si="4"/>
        <v>13.549999999999999</v>
      </c>
      <c r="E20" s="1">
        <f t="shared" si="4"/>
        <v>10.25</v>
      </c>
      <c r="F20" s="1">
        <f t="shared" si="4"/>
        <v>12.200000000000001</v>
      </c>
      <c r="G20" s="1">
        <f t="shared" si="4"/>
        <v>12.549999999999999</v>
      </c>
      <c r="H20" s="1">
        <f t="shared" si="4"/>
        <v>12.616666666666667</v>
      </c>
      <c r="I20" s="1">
        <f t="shared" si="4"/>
        <v>9.3333333333333339</v>
      </c>
    </row>
    <row r="21" spans="1:9" x14ac:dyDescent="0.25">
      <c r="A21" s="1" t="s">
        <v>58</v>
      </c>
      <c r="B21" s="1">
        <f t="shared" ref="B21:I21" si="5">_xlfn.STDEV.S(B17:B19)</f>
        <v>1.1590225767142415</v>
      </c>
      <c r="C21" s="1">
        <f t="shared" si="5"/>
        <v>0.80052066390152166</v>
      </c>
      <c r="D21" s="1">
        <f t="shared" si="5"/>
        <v>1.6755596080116053</v>
      </c>
      <c r="E21" s="1">
        <f t="shared" si="5"/>
        <v>0.75</v>
      </c>
      <c r="F21" s="1">
        <f t="shared" si="5"/>
        <v>0.34641016151377524</v>
      </c>
      <c r="G21" s="1">
        <f t="shared" si="5"/>
        <v>0.60827625302982191</v>
      </c>
      <c r="H21" s="1">
        <f t="shared" si="5"/>
        <v>0.561990510002912</v>
      </c>
      <c r="I21" s="1">
        <f t="shared" si="5"/>
        <v>1.0408329997330665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1B1731-D368-48B5-BB5C-E1142B0DAE75}">
  <dimension ref="A1:I21"/>
  <sheetViews>
    <sheetView workbookViewId="0">
      <selection activeCell="M15" sqref="M15"/>
    </sheetView>
  </sheetViews>
  <sheetFormatPr defaultColWidth="9" defaultRowHeight="15" x14ac:dyDescent="0.25"/>
  <cols>
    <col min="1" max="16384" width="9" style="1"/>
  </cols>
  <sheetData>
    <row r="1" spans="1:9" x14ac:dyDescent="0.25">
      <c r="A1" s="1" t="s">
        <v>114</v>
      </c>
    </row>
    <row r="3" spans="1:9" x14ac:dyDescent="0.25">
      <c r="B3" s="2" t="s">
        <v>4</v>
      </c>
      <c r="C3" s="2" t="s">
        <v>5</v>
      </c>
      <c r="D3" s="2" t="s">
        <v>9</v>
      </c>
      <c r="E3" s="2" t="s">
        <v>10</v>
      </c>
      <c r="F3" s="2" t="s">
        <v>11</v>
      </c>
      <c r="G3" s="2" t="s">
        <v>12</v>
      </c>
      <c r="H3" s="2" t="s">
        <v>13</v>
      </c>
      <c r="I3" s="2" t="s">
        <v>6</v>
      </c>
    </row>
    <row r="4" spans="1:9" x14ac:dyDescent="0.25">
      <c r="A4" s="1" t="s">
        <v>8</v>
      </c>
    </row>
    <row r="5" spans="1:9" x14ac:dyDescent="0.25">
      <c r="A5" s="1" t="s">
        <v>61</v>
      </c>
      <c r="B5" s="1">
        <v>17.899999999999999</v>
      </c>
      <c r="C5" s="1">
        <v>43.75</v>
      </c>
      <c r="D5" s="1">
        <v>38.5</v>
      </c>
      <c r="E5" s="1">
        <v>17.75</v>
      </c>
      <c r="F5" s="1">
        <v>40.5</v>
      </c>
      <c r="G5" s="1">
        <v>40.75</v>
      </c>
      <c r="H5" s="1">
        <v>35.25</v>
      </c>
      <c r="I5" s="1">
        <v>16.25</v>
      </c>
    </row>
    <row r="6" spans="1:9" x14ac:dyDescent="0.25">
      <c r="B6" s="1">
        <v>16</v>
      </c>
      <c r="C6" s="1">
        <v>46.4</v>
      </c>
      <c r="D6" s="1">
        <v>35.1</v>
      </c>
      <c r="E6" s="1">
        <v>17.5</v>
      </c>
      <c r="F6" s="1">
        <v>32.5</v>
      </c>
      <c r="G6" s="1">
        <v>34.9</v>
      </c>
      <c r="H6" s="1">
        <v>33.5</v>
      </c>
      <c r="I6" s="1">
        <v>17.5</v>
      </c>
    </row>
    <row r="7" spans="1:9" x14ac:dyDescent="0.25">
      <c r="B7" s="1">
        <v>16.75</v>
      </c>
      <c r="C7" s="1">
        <v>34.4</v>
      </c>
      <c r="D7" s="1">
        <v>36.9</v>
      </c>
      <c r="E7" s="1">
        <v>17.25</v>
      </c>
      <c r="F7" s="1">
        <v>42.1</v>
      </c>
      <c r="G7" s="1">
        <v>37.75</v>
      </c>
      <c r="H7" s="1">
        <v>42</v>
      </c>
      <c r="I7" s="1">
        <v>17.75</v>
      </c>
    </row>
    <row r="8" spans="1:9" x14ac:dyDescent="0.25">
      <c r="A8" s="1" t="s">
        <v>57</v>
      </c>
      <c r="B8" s="1">
        <f t="shared" ref="B8:I8" si="0">AVERAGE(B5:B7)</f>
        <v>16.883333333333333</v>
      </c>
      <c r="C8" s="1">
        <f t="shared" si="0"/>
        <v>41.516666666666673</v>
      </c>
      <c r="D8" s="1">
        <f t="shared" si="0"/>
        <v>36.833333333333336</v>
      </c>
      <c r="E8" s="1">
        <f t="shared" si="0"/>
        <v>17.5</v>
      </c>
      <c r="F8" s="1">
        <f t="shared" si="0"/>
        <v>38.366666666666667</v>
      </c>
      <c r="G8" s="1">
        <f t="shared" si="0"/>
        <v>37.800000000000004</v>
      </c>
      <c r="H8" s="1">
        <f t="shared" si="0"/>
        <v>36.916666666666664</v>
      </c>
      <c r="I8" s="1">
        <f t="shared" si="0"/>
        <v>17.166666666666668</v>
      </c>
    </row>
    <row r="9" spans="1:9" x14ac:dyDescent="0.25">
      <c r="A9" s="1" t="s">
        <v>58</v>
      </c>
      <c r="B9" s="1">
        <f t="shared" ref="B9:I9" si="1">_xlfn.STDEV.S(B5:B7)</f>
        <v>0.95699181466370542</v>
      </c>
      <c r="C9" s="1">
        <f t="shared" si="1"/>
        <v>6.3040331005898782</v>
      </c>
      <c r="D9" s="1">
        <f t="shared" si="1"/>
        <v>1.7009801096230757</v>
      </c>
      <c r="E9" s="1">
        <f t="shared" si="1"/>
        <v>0.25</v>
      </c>
      <c r="F9" s="1">
        <f t="shared" si="1"/>
        <v>5.1432804058629138</v>
      </c>
      <c r="G9" s="1">
        <f t="shared" si="1"/>
        <v>2.9253204952620155</v>
      </c>
      <c r="H9" s="1">
        <f t="shared" si="1"/>
        <v>4.4884110031650772</v>
      </c>
      <c r="I9" s="1">
        <f t="shared" si="1"/>
        <v>0.8036375634160795</v>
      </c>
    </row>
    <row r="11" spans="1:9" x14ac:dyDescent="0.25">
      <c r="A11" s="1" t="s">
        <v>62</v>
      </c>
      <c r="B11" s="1">
        <v>13</v>
      </c>
      <c r="C11" s="1">
        <v>29</v>
      </c>
      <c r="D11" s="1">
        <v>27.75</v>
      </c>
      <c r="E11" s="1">
        <v>13.25</v>
      </c>
      <c r="F11" s="1">
        <v>29.75</v>
      </c>
      <c r="G11" s="1">
        <v>32.4</v>
      </c>
      <c r="H11" s="1">
        <v>32.25</v>
      </c>
      <c r="I11" s="1">
        <v>13.25</v>
      </c>
    </row>
    <row r="12" spans="1:9" x14ac:dyDescent="0.25">
      <c r="B12" s="1">
        <v>13.5</v>
      </c>
      <c r="C12" s="1">
        <v>29.75</v>
      </c>
      <c r="D12" s="1">
        <v>29</v>
      </c>
      <c r="E12" s="1">
        <v>13.5</v>
      </c>
      <c r="F12" s="1">
        <v>27.9</v>
      </c>
      <c r="G12" s="1">
        <v>28.5</v>
      </c>
      <c r="H12" s="1">
        <v>29.9</v>
      </c>
      <c r="I12" s="1">
        <v>14.5</v>
      </c>
    </row>
    <row r="13" spans="1:9" x14ac:dyDescent="0.25">
      <c r="B13" s="1">
        <v>13.9</v>
      </c>
      <c r="C13" s="1">
        <v>29.5</v>
      </c>
      <c r="D13" s="1">
        <v>29</v>
      </c>
      <c r="E13" s="1">
        <v>14</v>
      </c>
      <c r="F13" s="1">
        <v>29</v>
      </c>
      <c r="G13" s="1">
        <v>29.5</v>
      </c>
      <c r="H13" s="1">
        <v>30.75</v>
      </c>
      <c r="I13" s="1">
        <v>14.25</v>
      </c>
    </row>
    <row r="14" spans="1:9" x14ac:dyDescent="0.25">
      <c r="A14" s="1" t="s">
        <v>57</v>
      </c>
      <c r="B14" s="1">
        <f t="shared" ref="B14:I14" si="2">AVERAGE(B11:B13)</f>
        <v>13.466666666666667</v>
      </c>
      <c r="C14" s="1">
        <f t="shared" si="2"/>
        <v>29.416666666666668</v>
      </c>
      <c r="D14" s="1">
        <f t="shared" si="2"/>
        <v>28.583333333333332</v>
      </c>
      <c r="E14" s="1">
        <f t="shared" si="2"/>
        <v>13.583333333333334</v>
      </c>
      <c r="F14" s="1">
        <f t="shared" si="2"/>
        <v>28.883333333333336</v>
      </c>
      <c r="G14" s="1">
        <f t="shared" si="2"/>
        <v>30.133333333333336</v>
      </c>
      <c r="H14" s="1">
        <f t="shared" si="2"/>
        <v>30.966666666666669</v>
      </c>
      <c r="I14" s="1">
        <f t="shared" si="2"/>
        <v>14</v>
      </c>
    </row>
    <row r="15" spans="1:9" x14ac:dyDescent="0.25">
      <c r="A15" s="1" t="s">
        <v>58</v>
      </c>
      <c r="B15" s="1">
        <f t="shared" ref="B15:I15" si="3">_xlfn.STDEV.S(B11:B13)</f>
        <v>0.45092497528228959</v>
      </c>
      <c r="C15" s="1">
        <f t="shared" si="3"/>
        <v>0.38188130791298669</v>
      </c>
      <c r="D15" s="1">
        <f t="shared" si="3"/>
        <v>0.72168783648703216</v>
      </c>
      <c r="E15" s="1">
        <f t="shared" si="3"/>
        <v>0.38188130791298663</v>
      </c>
      <c r="F15" s="1">
        <f t="shared" si="3"/>
        <v>0.93050165681385799</v>
      </c>
      <c r="G15" s="1">
        <f t="shared" si="3"/>
        <v>2.0256686138984654</v>
      </c>
      <c r="H15" s="1">
        <f t="shared" si="3"/>
        <v>1.1898879499067696</v>
      </c>
      <c r="I15" s="1">
        <f t="shared" si="3"/>
        <v>0.66143782776614768</v>
      </c>
    </row>
    <row r="17" spans="1:9" x14ac:dyDescent="0.25">
      <c r="A17" s="1" t="s">
        <v>63</v>
      </c>
      <c r="B17" s="1">
        <v>11</v>
      </c>
      <c r="C17" s="1">
        <v>24</v>
      </c>
      <c r="D17" s="1">
        <v>23.5</v>
      </c>
      <c r="E17" s="1">
        <v>11</v>
      </c>
      <c r="F17" s="1">
        <v>24.25</v>
      </c>
      <c r="G17" s="1">
        <v>26</v>
      </c>
      <c r="H17" s="1">
        <v>25.2</v>
      </c>
      <c r="I17" s="1">
        <v>11</v>
      </c>
    </row>
    <row r="18" spans="1:9" x14ac:dyDescent="0.25">
      <c r="B18" s="1">
        <v>11</v>
      </c>
      <c r="C18" s="1">
        <v>24</v>
      </c>
      <c r="D18" s="1">
        <v>23.5</v>
      </c>
      <c r="E18" s="1">
        <v>11.25</v>
      </c>
      <c r="F18" s="1">
        <v>23.4</v>
      </c>
      <c r="G18" s="1">
        <v>23.75</v>
      </c>
      <c r="H18" s="1">
        <v>25.25</v>
      </c>
      <c r="I18" s="1">
        <v>12</v>
      </c>
    </row>
    <row r="19" spans="1:9" x14ac:dyDescent="0.25">
      <c r="B19" s="1">
        <v>11.4</v>
      </c>
      <c r="C19" s="1">
        <v>23.25</v>
      </c>
      <c r="D19" s="1">
        <v>23.25</v>
      </c>
      <c r="E19" s="1">
        <v>12</v>
      </c>
      <c r="F19" s="1">
        <v>23</v>
      </c>
      <c r="G19" s="1">
        <v>24</v>
      </c>
      <c r="H19" s="1">
        <v>25.25</v>
      </c>
      <c r="I19" s="1">
        <v>12</v>
      </c>
    </row>
    <row r="20" spans="1:9" x14ac:dyDescent="0.25">
      <c r="A20" s="1" t="s">
        <v>57</v>
      </c>
      <c r="B20" s="1">
        <f t="shared" ref="B20:I20" si="4">AVERAGE(B17:B19)</f>
        <v>11.133333333333333</v>
      </c>
      <c r="C20" s="1">
        <f t="shared" si="4"/>
        <v>23.75</v>
      </c>
      <c r="D20" s="1">
        <f t="shared" si="4"/>
        <v>23.416666666666668</v>
      </c>
      <c r="E20" s="1">
        <f t="shared" si="4"/>
        <v>11.416666666666666</v>
      </c>
      <c r="F20" s="1">
        <f t="shared" si="4"/>
        <v>23.55</v>
      </c>
      <c r="G20" s="1">
        <f t="shared" si="4"/>
        <v>24.583333333333332</v>
      </c>
      <c r="H20" s="1">
        <f t="shared" si="4"/>
        <v>25.233333333333334</v>
      </c>
      <c r="I20" s="1">
        <f t="shared" si="4"/>
        <v>11.666666666666666</v>
      </c>
    </row>
    <row r="21" spans="1:9" x14ac:dyDescent="0.25">
      <c r="A21" s="1" t="s">
        <v>58</v>
      </c>
      <c r="B21" s="1">
        <f t="shared" ref="B21:I21" si="5">_xlfn.STDEV.S(B17:B19)</f>
        <v>0.23094010767585052</v>
      </c>
      <c r="C21" s="1">
        <f t="shared" si="5"/>
        <v>0.4330127018922193</v>
      </c>
      <c r="D21" s="1">
        <f t="shared" si="5"/>
        <v>0.14433756729740643</v>
      </c>
      <c r="E21" s="1">
        <f t="shared" si="5"/>
        <v>0.52041649986653316</v>
      </c>
      <c r="F21" s="1">
        <f t="shared" si="5"/>
        <v>0.63835726674018534</v>
      </c>
      <c r="G21" s="1">
        <f t="shared" si="5"/>
        <v>1.2332207155790618</v>
      </c>
      <c r="H21" s="1">
        <f t="shared" si="5"/>
        <v>2.88675134594817E-2</v>
      </c>
      <c r="I21" s="1">
        <f t="shared" si="5"/>
        <v>0.57735026918962573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44D5F-B019-40AF-995A-046B4493D95E}">
  <dimension ref="A1:IE100"/>
  <sheetViews>
    <sheetView workbookViewId="0"/>
  </sheetViews>
  <sheetFormatPr defaultColWidth="9" defaultRowHeight="15" x14ac:dyDescent="0.25"/>
  <cols>
    <col min="1" max="16384" width="9" style="1"/>
  </cols>
  <sheetData>
    <row r="1" spans="1:9" x14ac:dyDescent="0.25">
      <c r="A1" s="1" t="s">
        <v>133</v>
      </c>
    </row>
    <row r="3" spans="1:9" x14ac:dyDescent="0.25">
      <c r="B3" s="2" t="s">
        <v>4</v>
      </c>
      <c r="C3" s="2" t="s">
        <v>5</v>
      </c>
      <c r="D3" s="2" t="s">
        <v>9</v>
      </c>
      <c r="E3" s="2" t="s">
        <v>10</v>
      </c>
      <c r="F3" s="2" t="s">
        <v>11</v>
      </c>
      <c r="G3" s="2" t="s">
        <v>12</v>
      </c>
      <c r="H3" s="2" t="s">
        <v>13</v>
      </c>
      <c r="I3" s="2" t="s">
        <v>6</v>
      </c>
    </row>
    <row r="4" spans="1:9" x14ac:dyDescent="0.25">
      <c r="B4" s="5"/>
      <c r="C4" s="5"/>
      <c r="D4" s="5"/>
      <c r="E4" s="5"/>
      <c r="F4" s="5"/>
      <c r="G4" s="5"/>
      <c r="H4" s="5"/>
      <c r="I4" s="5"/>
    </row>
    <row r="5" spans="1:9" x14ac:dyDescent="0.25">
      <c r="A5" s="1" t="s">
        <v>107</v>
      </c>
      <c r="B5" s="1">
        <v>12</v>
      </c>
      <c r="C5" s="1">
        <v>18</v>
      </c>
      <c r="D5" s="1">
        <v>16</v>
      </c>
      <c r="E5" s="1">
        <v>25</v>
      </c>
      <c r="F5" s="1">
        <v>43</v>
      </c>
      <c r="G5" s="1">
        <v>18</v>
      </c>
      <c r="H5" s="1">
        <v>19</v>
      </c>
      <c r="I5" s="1">
        <v>17</v>
      </c>
    </row>
    <row r="6" spans="1:9" x14ac:dyDescent="0.25">
      <c r="B6" s="1">
        <v>22</v>
      </c>
      <c r="C6" s="1">
        <v>14</v>
      </c>
      <c r="D6" s="1">
        <v>26</v>
      </c>
      <c r="E6" s="1">
        <v>12</v>
      </c>
      <c r="F6" s="1">
        <v>36</v>
      </c>
      <c r="G6" s="1">
        <v>15</v>
      </c>
      <c r="H6" s="1">
        <v>19</v>
      </c>
      <c r="I6" s="1">
        <v>19</v>
      </c>
    </row>
    <row r="7" spans="1:9" x14ac:dyDescent="0.25">
      <c r="B7" s="1">
        <v>15</v>
      </c>
      <c r="C7" s="1">
        <v>24</v>
      </c>
      <c r="D7" s="1">
        <v>26</v>
      </c>
      <c r="E7" s="1">
        <v>14</v>
      </c>
      <c r="F7" s="1">
        <v>27</v>
      </c>
      <c r="G7" s="1">
        <v>15</v>
      </c>
      <c r="H7" s="1">
        <v>25</v>
      </c>
      <c r="I7" s="1">
        <v>15</v>
      </c>
    </row>
    <row r="8" spans="1:9" x14ac:dyDescent="0.25">
      <c r="A8" s="1" t="s">
        <v>57</v>
      </c>
      <c r="B8" s="1">
        <f t="shared" ref="B8:I8" si="0">AVERAGE(B5:B7)</f>
        <v>16.333333333333332</v>
      </c>
      <c r="C8" s="1">
        <f t="shared" si="0"/>
        <v>18.666666666666668</v>
      </c>
      <c r="D8" s="1">
        <f t="shared" si="0"/>
        <v>22.666666666666668</v>
      </c>
      <c r="E8" s="1">
        <f t="shared" si="0"/>
        <v>17</v>
      </c>
      <c r="F8" s="1">
        <f t="shared" si="0"/>
        <v>35.333333333333336</v>
      </c>
      <c r="G8" s="1">
        <f t="shared" si="0"/>
        <v>16</v>
      </c>
      <c r="H8" s="1">
        <f t="shared" si="0"/>
        <v>21</v>
      </c>
      <c r="I8" s="1">
        <f t="shared" si="0"/>
        <v>17</v>
      </c>
    </row>
    <row r="9" spans="1:9" x14ac:dyDescent="0.25">
      <c r="A9" s="1" t="s">
        <v>58</v>
      </c>
      <c r="B9" s="1">
        <f t="shared" ref="B9:I9" si="1">STDEV(B5:B7)</f>
        <v>5.1316014394468823</v>
      </c>
      <c r="C9" s="1">
        <f t="shared" si="1"/>
        <v>5.0332229568471698</v>
      </c>
      <c r="D9" s="1">
        <f t="shared" si="1"/>
        <v>5.7735026918962609</v>
      </c>
      <c r="E9" s="1">
        <f t="shared" si="1"/>
        <v>7</v>
      </c>
      <c r="F9" s="1">
        <f t="shared" si="1"/>
        <v>8.0208062770106388</v>
      </c>
      <c r="G9" s="1">
        <f t="shared" si="1"/>
        <v>1.7320508075688772</v>
      </c>
      <c r="H9" s="1">
        <f t="shared" si="1"/>
        <v>3.4641016151377544</v>
      </c>
      <c r="I9" s="1">
        <f t="shared" si="1"/>
        <v>2</v>
      </c>
    </row>
    <row r="12" spans="1:9" x14ac:dyDescent="0.25">
      <c r="A12" s="3" t="s">
        <v>109</v>
      </c>
      <c r="B12" s="1">
        <v>20</v>
      </c>
      <c r="C12" s="1">
        <v>6189</v>
      </c>
      <c r="D12" s="1">
        <v>323</v>
      </c>
      <c r="E12" s="1">
        <v>25</v>
      </c>
      <c r="F12" s="1">
        <v>1130</v>
      </c>
      <c r="G12" s="1">
        <v>3249</v>
      </c>
      <c r="H12" s="1">
        <v>3188</v>
      </c>
      <c r="I12" s="1">
        <v>24</v>
      </c>
    </row>
    <row r="13" spans="1:9" x14ac:dyDescent="0.25">
      <c r="B13" s="1">
        <v>25</v>
      </c>
      <c r="C13" s="1">
        <v>1971</v>
      </c>
      <c r="D13" s="1">
        <v>661</v>
      </c>
      <c r="E13" s="1">
        <v>19</v>
      </c>
      <c r="F13" s="1">
        <v>1221</v>
      </c>
      <c r="G13" s="1">
        <v>6756</v>
      </c>
      <c r="H13" s="1">
        <v>5196</v>
      </c>
      <c r="I13" s="1">
        <v>40</v>
      </c>
    </row>
    <row r="14" spans="1:9" x14ac:dyDescent="0.25">
      <c r="B14" s="1">
        <v>16</v>
      </c>
      <c r="C14" s="1">
        <v>1981</v>
      </c>
      <c r="D14" s="1">
        <v>481</v>
      </c>
      <c r="E14" s="1">
        <v>26</v>
      </c>
      <c r="F14" s="1">
        <v>3406</v>
      </c>
      <c r="G14" s="1">
        <v>5629</v>
      </c>
      <c r="H14" s="1">
        <v>2934</v>
      </c>
      <c r="I14" s="1">
        <v>24</v>
      </c>
    </row>
    <row r="15" spans="1:9" x14ac:dyDescent="0.25">
      <c r="A15" s="1" t="s">
        <v>57</v>
      </c>
      <c r="B15" s="1">
        <f t="shared" ref="B15:I15" si="2">AVERAGE(B12:B14)</f>
        <v>20.333333333333332</v>
      </c>
      <c r="C15" s="1">
        <f t="shared" si="2"/>
        <v>3380.3333333333335</v>
      </c>
      <c r="D15" s="1">
        <f t="shared" si="2"/>
        <v>488.33333333333331</v>
      </c>
      <c r="E15" s="1">
        <f t="shared" si="2"/>
        <v>23.333333333333332</v>
      </c>
      <c r="F15" s="1">
        <f t="shared" si="2"/>
        <v>1919</v>
      </c>
      <c r="G15" s="1">
        <f t="shared" si="2"/>
        <v>5211.333333333333</v>
      </c>
      <c r="H15" s="1">
        <f t="shared" si="2"/>
        <v>3772.6666666666665</v>
      </c>
      <c r="I15" s="1">
        <f t="shared" si="2"/>
        <v>29.333333333333332</v>
      </c>
    </row>
    <row r="16" spans="1:9" x14ac:dyDescent="0.25">
      <c r="A16" s="1" t="s">
        <v>58</v>
      </c>
      <c r="B16" s="1">
        <f t="shared" ref="B16:I16" si="3">STDEV(B12:B14)</f>
        <v>4.5092497528228987</v>
      </c>
      <c r="C16" s="1">
        <f t="shared" si="3"/>
        <v>2432.3818230971328</v>
      </c>
      <c r="D16" s="1">
        <f t="shared" si="3"/>
        <v>169.11928728957355</v>
      </c>
      <c r="E16" s="1">
        <f t="shared" si="3"/>
        <v>3.7859388972001873</v>
      </c>
      <c r="F16" s="1">
        <f t="shared" si="3"/>
        <v>1288.583330638729</v>
      </c>
      <c r="G16" s="1">
        <f t="shared" si="3"/>
        <v>1790.4179214176047</v>
      </c>
      <c r="H16" s="1">
        <f t="shared" si="3"/>
        <v>1239.1680004476116</v>
      </c>
      <c r="I16" s="1">
        <f t="shared" si="3"/>
        <v>9.2376043070340081</v>
      </c>
    </row>
    <row r="22" spans="1:239" x14ac:dyDescent="0.25">
      <c r="A22" s="4" t="s">
        <v>29</v>
      </c>
      <c r="B22" s="5" t="s">
        <v>4</v>
      </c>
      <c r="C22" s="5"/>
      <c r="D22" s="5"/>
      <c r="E22" s="5"/>
      <c r="F22" s="5"/>
      <c r="G22" s="5"/>
      <c r="H22" s="5"/>
      <c r="I22" s="5"/>
      <c r="J22" s="5"/>
      <c r="K22" s="5" t="s">
        <v>29</v>
      </c>
      <c r="L22" s="5" t="s">
        <v>4</v>
      </c>
      <c r="M22" s="5"/>
      <c r="N22" s="5"/>
      <c r="O22" s="5"/>
      <c r="P22" s="5"/>
      <c r="Q22" s="5"/>
      <c r="R22" s="5"/>
      <c r="S22" s="5"/>
      <c r="T22" s="5"/>
      <c r="U22" s="5" t="s">
        <v>29</v>
      </c>
      <c r="V22" s="5" t="s">
        <v>4</v>
      </c>
      <c r="W22" s="5"/>
      <c r="X22" s="5"/>
      <c r="Y22" s="5"/>
      <c r="Z22" s="5"/>
      <c r="AA22" s="5"/>
      <c r="AB22" s="5"/>
      <c r="AC22" s="5"/>
      <c r="AD22" s="5"/>
      <c r="AE22" s="4" t="s">
        <v>29</v>
      </c>
      <c r="AF22" s="5" t="s">
        <v>5</v>
      </c>
      <c r="AG22" s="5"/>
      <c r="AH22" s="5"/>
      <c r="AI22" s="5"/>
      <c r="AJ22" s="5"/>
      <c r="AK22" s="5"/>
      <c r="AL22" s="5"/>
      <c r="AM22" s="5"/>
      <c r="AN22" s="5"/>
      <c r="AO22" s="5" t="s">
        <v>29</v>
      </c>
      <c r="AP22" s="5" t="s">
        <v>5</v>
      </c>
      <c r="AQ22" s="5"/>
      <c r="AR22" s="5"/>
      <c r="AS22" s="5"/>
      <c r="AT22" s="5"/>
      <c r="AU22" s="5"/>
      <c r="AV22" s="5"/>
      <c r="AW22" s="5"/>
      <c r="AX22" s="5"/>
      <c r="AY22" s="5" t="s">
        <v>29</v>
      </c>
      <c r="AZ22" s="5" t="s">
        <v>5</v>
      </c>
      <c r="BA22" s="5"/>
      <c r="BB22" s="5"/>
      <c r="BC22" s="5"/>
      <c r="BD22" s="5"/>
      <c r="BE22" s="5"/>
      <c r="BF22" s="5"/>
      <c r="BG22" s="5"/>
      <c r="BH22" s="5"/>
      <c r="BI22" s="4" t="s">
        <v>29</v>
      </c>
      <c r="BJ22" s="5" t="s">
        <v>9</v>
      </c>
      <c r="BK22" s="5"/>
      <c r="BL22" s="5"/>
      <c r="BM22" s="5"/>
      <c r="BN22" s="5"/>
      <c r="BO22" s="5"/>
      <c r="BP22" s="5"/>
      <c r="BQ22" s="5"/>
      <c r="BR22" s="5"/>
      <c r="BS22" s="5" t="s">
        <v>29</v>
      </c>
      <c r="BT22" s="5" t="s">
        <v>9</v>
      </c>
      <c r="BU22" s="5"/>
      <c r="BV22" s="5"/>
      <c r="BW22" s="5"/>
      <c r="BX22" s="5"/>
      <c r="BY22" s="5"/>
      <c r="BZ22" s="5"/>
      <c r="CA22" s="5"/>
      <c r="CB22" s="5"/>
      <c r="CC22" s="5" t="s">
        <v>29</v>
      </c>
      <c r="CD22" s="5" t="s">
        <v>9</v>
      </c>
      <c r="CE22" s="5"/>
      <c r="CF22" s="5"/>
      <c r="CG22" s="5"/>
      <c r="CH22" s="5"/>
      <c r="CI22" s="5"/>
      <c r="CJ22" s="5"/>
      <c r="CK22" s="5"/>
      <c r="CL22" s="5"/>
      <c r="CM22" s="4" t="s">
        <v>29</v>
      </c>
      <c r="CN22" s="5" t="s">
        <v>10</v>
      </c>
      <c r="CO22" s="5"/>
      <c r="CP22" s="5"/>
      <c r="CQ22" s="5"/>
      <c r="CR22" s="5"/>
      <c r="CS22" s="5"/>
      <c r="CT22" s="5"/>
      <c r="CU22" s="5"/>
      <c r="CV22" s="5"/>
      <c r="CW22" s="5" t="s">
        <v>29</v>
      </c>
      <c r="CX22" s="5" t="s">
        <v>10</v>
      </c>
      <c r="CY22" s="5"/>
      <c r="CZ22" s="5"/>
      <c r="DA22" s="5"/>
      <c r="DB22" s="5"/>
      <c r="DC22" s="5"/>
      <c r="DD22" s="5"/>
      <c r="DE22" s="5"/>
      <c r="DF22" s="5"/>
      <c r="DG22" s="5" t="s">
        <v>29</v>
      </c>
      <c r="DH22" s="5" t="s">
        <v>10</v>
      </c>
      <c r="DI22" s="5"/>
      <c r="DJ22" s="5"/>
      <c r="DK22" s="5"/>
      <c r="DL22" s="5"/>
      <c r="DM22" s="5"/>
      <c r="DN22" s="5"/>
      <c r="DO22" s="5"/>
      <c r="DP22" s="5"/>
      <c r="DQ22" s="4" t="s">
        <v>29</v>
      </c>
      <c r="DR22" s="5" t="s">
        <v>11</v>
      </c>
      <c r="DS22" s="5"/>
      <c r="DT22" s="5"/>
      <c r="DU22" s="5"/>
      <c r="DV22" s="5"/>
      <c r="DW22" s="5"/>
      <c r="DX22" s="5"/>
      <c r="DY22" s="5"/>
      <c r="DZ22" s="5"/>
      <c r="EA22" s="5" t="s">
        <v>29</v>
      </c>
      <c r="EB22" s="5" t="s">
        <v>11</v>
      </c>
      <c r="EC22" s="5"/>
      <c r="ED22" s="5"/>
      <c r="EE22" s="5"/>
      <c r="EF22" s="5"/>
      <c r="EG22" s="5"/>
      <c r="EH22" s="5"/>
      <c r="EI22" s="5"/>
      <c r="EJ22" s="5"/>
      <c r="EK22" s="5" t="s">
        <v>29</v>
      </c>
      <c r="EL22" s="5" t="s">
        <v>11</v>
      </c>
      <c r="EM22" s="5"/>
      <c r="EN22" s="5"/>
      <c r="EO22" s="5"/>
      <c r="EP22" s="5"/>
      <c r="EQ22" s="5"/>
      <c r="ER22" s="5"/>
      <c r="ES22" s="5"/>
      <c r="ET22" s="5"/>
      <c r="EU22" s="4" t="s">
        <v>29</v>
      </c>
      <c r="EV22" s="5" t="s">
        <v>12</v>
      </c>
      <c r="EW22" s="5"/>
      <c r="EX22" s="5"/>
      <c r="EY22" s="5"/>
      <c r="EZ22" s="5"/>
      <c r="FA22" s="5"/>
      <c r="FB22" s="5"/>
      <c r="FC22" s="5"/>
      <c r="FD22" s="5"/>
      <c r="FE22" s="5" t="s">
        <v>29</v>
      </c>
      <c r="FF22" s="5" t="s">
        <v>12</v>
      </c>
      <c r="FG22" s="5"/>
      <c r="FH22" s="5"/>
      <c r="FI22" s="5"/>
      <c r="FJ22" s="5"/>
      <c r="FK22" s="5"/>
      <c r="FL22" s="5"/>
      <c r="FM22" s="5"/>
      <c r="FN22" s="5"/>
      <c r="FO22" s="5" t="s">
        <v>29</v>
      </c>
      <c r="FP22" s="5" t="s">
        <v>12</v>
      </c>
      <c r="FQ22" s="5"/>
      <c r="FR22" s="5"/>
      <c r="FS22" s="5"/>
      <c r="FT22" s="5"/>
      <c r="FU22" s="5"/>
      <c r="FV22" s="5"/>
      <c r="FW22" s="5"/>
      <c r="FX22" s="5"/>
      <c r="FY22" s="4" t="s">
        <v>29</v>
      </c>
      <c r="FZ22" s="5" t="s">
        <v>13</v>
      </c>
      <c r="GA22" s="5"/>
      <c r="GB22" s="5"/>
      <c r="GC22" s="5"/>
      <c r="GD22" s="5"/>
      <c r="GE22" s="5"/>
      <c r="GF22" s="5"/>
      <c r="GG22" s="5"/>
      <c r="GH22" s="5"/>
      <c r="GI22" s="5" t="s">
        <v>29</v>
      </c>
      <c r="GJ22" s="5" t="s">
        <v>13</v>
      </c>
      <c r="GK22" s="5"/>
      <c r="GL22" s="5"/>
      <c r="GM22" s="5"/>
      <c r="GN22" s="5"/>
      <c r="GO22" s="5"/>
      <c r="GP22" s="5"/>
      <c r="GQ22" s="5"/>
      <c r="GR22" s="5"/>
      <c r="GS22" s="5" t="s">
        <v>29</v>
      </c>
      <c r="GT22" s="5" t="s">
        <v>13</v>
      </c>
      <c r="GU22" s="5"/>
      <c r="GV22" s="5"/>
      <c r="GW22" s="5"/>
      <c r="GX22" s="5"/>
      <c r="GY22" s="5"/>
      <c r="GZ22" s="5"/>
      <c r="HA22" s="5"/>
      <c r="HB22" s="5"/>
      <c r="HC22" s="4" t="s">
        <v>29</v>
      </c>
      <c r="HD22" s="5" t="s">
        <v>6</v>
      </c>
      <c r="HE22" s="5"/>
      <c r="HF22" s="5"/>
      <c r="HG22" s="5"/>
      <c r="HH22" s="5"/>
      <c r="HI22" s="5"/>
      <c r="HJ22" s="5"/>
      <c r="HK22" s="5"/>
      <c r="HL22" s="5"/>
      <c r="HM22" s="5" t="s">
        <v>29</v>
      </c>
      <c r="HN22" s="5" t="s">
        <v>6</v>
      </c>
      <c r="HO22" s="5"/>
      <c r="HP22" s="5"/>
      <c r="HQ22" s="5"/>
      <c r="HR22" s="5"/>
      <c r="HS22" s="5"/>
      <c r="HT22" s="5"/>
      <c r="HU22" s="5"/>
      <c r="HV22" s="5"/>
      <c r="HW22" s="5" t="s">
        <v>29</v>
      </c>
      <c r="HX22" s="5" t="s">
        <v>6</v>
      </c>
      <c r="HY22" s="5"/>
      <c r="HZ22" s="5"/>
      <c r="IA22" s="5"/>
      <c r="IB22" s="5"/>
      <c r="IC22" s="5"/>
      <c r="ID22" s="5"/>
      <c r="IE22" s="5"/>
    </row>
    <row r="23" spans="1:239" x14ac:dyDescent="0.25">
      <c r="A23" s="4" t="s">
        <v>47</v>
      </c>
      <c r="B23" s="5" t="s">
        <v>40</v>
      </c>
      <c r="C23" s="5" t="s">
        <v>46</v>
      </c>
      <c r="D23" s="5">
        <v>12.45</v>
      </c>
      <c r="E23" s="5"/>
      <c r="F23" s="5"/>
      <c r="G23" s="5"/>
      <c r="H23" s="5"/>
      <c r="I23" s="5"/>
      <c r="J23" s="5"/>
      <c r="K23" s="5" t="s">
        <v>47</v>
      </c>
      <c r="L23" s="5" t="s">
        <v>48</v>
      </c>
      <c r="M23" s="5" t="s">
        <v>49</v>
      </c>
      <c r="N23" s="5">
        <v>21.67</v>
      </c>
      <c r="O23" s="5"/>
      <c r="P23" s="5"/>
      <c r="Q23" s="5"/>
      <c r="R23" s="5"/>
      <c r="S23" s="5"/>
      <c r="T23" s="5"/>
      <c r="U23" s="5" t="s">
        <v>47</v>
      </c>
      <c r="V23" s="5" t="s">
        <v>50</v>
      </c>
      <c r="W23" s="5" t="s">
        <v>56</v>
      </c>
      <c r="X23" s="5">
        <v>15.04</v>
      </c>
      <c r="Y23" s="5"/>
      <c r="Z23" s="5"/>
      <c r="AA23" s="5"/>
      <c r="AB23" s="5"/>
      <c r="AC23" s="5"/>
      <c r="AD23" s="5"/>
      <c r="AE23" s="4" t="s">
        <v>47</v>
      </c>
      <c r="AF23" s="5" t="s">
        <v>40</v>
      </c>
      <c r="AG23" s="5" t="s">
        <v>46</v>
      </c>
      <c r="AH23" s="5">
        <v>18</v>
      </c>
      <c r="AI23" s="5"/>
      <c r="AJ23" s="5"/>
      <c r="AK23" s="5"/>
      <c r="AL23" s="5"/>
      <c r="AM23" s="5"/>
      <c r="AN23" s="5"/>
      <c r="AO23" s="5" t="s">
        <v>47</v>
      </c>
      <c r="AP23" s="5" t="s">
        <v>48</v>
      </c>
      <c r="AQ23" s="5" t="s">
        <v>49</v>
      </c>
      <c r="AR23" s="5">
        <v>14</v>
      </c>
      <c r="AS23" s="5"/>
      <c r="AT23" s="5"/>
      <c r="AU23" s="5"/>
      <c r="AV23" s="5"/>
      <c r="AW23" s="5"/>
      <c r="AX23" s="5"/>
      <c r="AY23" s="5" t="s">
        <v>47</v>
      </c>
      <c r="AZ23" s="5" t="s">
        <v>50</v>
      </c>
      <c r="BA23" s="5" t="s">
        <v>56</v>
      </c>
      <c r="BB23" s="5">
        <v>24</v>
      </c>
      <c r="BC23" s="5"/>
      <c r="BD23" s="5"/>
      <c r="BE23" s="5"/>
      <c r="BF23" s="5"/>
      <c r="BG23" s="5"/>
      <c r="BH23" s="5"/>
      <c r="BI23" s="4" t="s">
        <v>47</v>
      </c>
      <c r="BJ23" s="5" t="s">
        <v>40</v>
      </c>
      <c r="BK23" s="5" t="s">
        <v>46</v>
      </c>
      <c r="BL23" s="5">
        <v>15.92</v>
      </c>
      <c r="BM23" s="5"/>
      <c r="BN23" s="5"/>
      <c r="BO23" s="5"/>
      <c r="BP23" s="5"/>
      <c r="BQ23" s="5"/>
      <c r="BR23" s="5"/>
      <c r="BS23" s="5" t="s">
        <v>47</v>
      </c>
      <c r="BT23" s="5" t="s">
        <v>48</v>
      </c>
      <c r="BU23" s="5" t="s">
        <v>49</v>
      </c>
      <c r="BV23" s="5">
        <v>25.68</v>
      </c>
      <c r="BW23" s="5"/>
      <c r="BX23" s="5"/>
      <c r="BY23" s="5"/>
      <c r="BZ23" s="5"/>
      <c r="CA23" s="5"/>
      <c r="CB23" s="5"/>
      <c r="CC23" s="5" t="s">
        <v>47</v>
      </c>
      <c r="CD23" s="5" t="s">
        <v>50</v>
      </c>
      <c r="CE23" s="5" t="s">
        <v>56</v>
      </c>
      <c r="CF23" s="5">
        <v>26.31</v>
      </c>
      <c r="CG23" s="5"/>
      <c r="CH23" s="5"/>
      <c r="CI23" s="5"/>
      <c r="CJ23" s="5"/>
      <c r="CK23" s="5"/>
      <c r="CL23" s="5"/>
      <c r="CM23" s="4" t="s">
        <v>47</v>
      </c>
      <c r="CN23" s="5" t="s">
        <v>40</v>
      </c>
      <c r="CO23" s="5" t="s">
        <v>46</v>
      </c>
      <c r="CP23" s="5">
        <v>25</v>
      </c>
      <c r="CQ23" s="5"/>
      <c r="CR23" s="5"/>
      <c r="CS23" s="5"/>
      <c r="CT23" s="5"/>
      <c r="CU23" s="5"/>
      <c r="CV23" s="5"/>
      <c r="CW23" s="5" t="s">
        <v>47</v>
      </c>
      <c r="CX23" s="5" t="s">
        <v>48</v>
      </c>
      <c r="CY23" s="5" t="s">
        <v>49</v>
      </c>
      <c r="CZ23" s="5">
        <v>12</v>
      </c>
      <c r="DA23" s="5"/>
      <c r="DB23" s="5"/>
      <c r="DC23" s="5"/>
      <c r="DD23" s="5"/>
      <c r="DE23" s="5"/>
      <c r="DF23" s="5"/>
      <c r="DG23" s="5" t="s">
        <v>47</v>
      </c>
      <c r="DH23" s="5" t="s">
        <v>50</v>
      </c>
      <c r="DI23" s="5" t="s">
        <v>56</v>
      </c>
      <c r="DJ23" s="5">
        <v>14</v>
      </c>
      <c r="DK23" s="5"/>
      <c r="DL23" s="5"/>
      <c r="DM23" s="5"/>
      <c r="DN23" s="5"/>
      <c r="DO23" s="5"/>
      <c r="DP23" s="5"/>
      <c r="DQ23" s="4" t="s">
        <v>47</v>
      </c>
      <c r="DR23" s="5" t="s">
        <v>40</v>
      </c>
      <c r="DS23" s="5" t="s">
        <v>46</v>
      </c>
      <c r="DT23" s="5">
        <v>43</v>
      </c>
      <c r="DU23" s="5"/>
      <c r="DV23" s="5"/>
      <c r="DW23" s="5"/>
      <c r="DX23" s="5"/>
      <c r="DY23" s="5"/>
      <c r="DZ23" s="5"/>
      <c r="EA23" s="5" t="s">
        <v>47</v>
      </c>
      <c r="EB23" s="5" t="s">
        <v>48</v>
      </c>
      <c r="EC23" s="5" t="s">
        <v>49</v>
      </c>
      <c r="ED23" s="5">
        <v>36</v>
      </c>
      <c r="EE23" s="5"/>
      <c r="EF23" s="5"/>
      <c r="EG23" s="5"/>
      <c r="EH23" s="5"/>
      <c r="EI23" s="5"/>
      <c r="EJ23" s="5"/>
      <c r="EK23" s="5" t="s">
        <v>47</v>
      </c>
      <c r="EL23" s="5" t="s">
        <v>50</v>
      </c>
      <c r="EM23" s="5" t="s">
        <v>56</v>
      </c>
      <c r="EN23" s="5">
        <v>27</v>
      </c>
      <c r="EO23" s="5"/>
      <c r="EP23" s="5"/>
      <c r="EQ23" s="5"/>
      <c r="ER23" s="5"/>
      <c r="ES23" s="5"/>
      <c r="ET23" s="5"/>
      <c r="EU23" s="4" t="s">
        <v>47</v>
      </c>
      <c r="EV23" s="5" t="s">
        <v>40</v>
      </c>
      <c r="EW23" s="5" t="s">
        <v>46</v>
      </c>
      <c r="EX23" s="5">
        <v>18</v>
      </c>
      <c r="EY23" s="5"/>
      <c r="EZ23" s="5"/>
      <c r="FA23" s="5"/>
      <c r="FB23" s="5"/>
      <c r="FC23" s="5"/>
      <c r="FD23" s="5"/>
      <c r="FE23" s="5" t="s">
        <v>47</v>
      </c>
      <c r="FF23" s="5" t="s">
        <v>48</v>
      </c>
      <c r="FG23" s="5" t="s">
        <v>49</v>
      </c>
      <c r="FH23" s="5">
        <v>15</v>
      </c>
      <c r="FI23" s="5"/>
      <c r="FJ23" s="5"/>
      <c r="FK23" s="5"/>
      <c r="FL23" s="5"/>
      <c r="FM23" s="5"/>
      <c r="FN23" s="5"/>
      <c r="FO23" s="5" t="s">
        <v>47</v>
      </c>
      <c r="FP23" s="5" t="s">
        <v>50</v>
      </c>
      <c r="FQ23" s="5" t="s">
        <v>56</v>
      </c>
      <c r="FR23" s="5">
        <v>15</v>
      </c>
      <c r="FS23" s="5"/>
      <c r="FT23" s="5"/>
      <c r="FU23" s="5"/>
      <c r="FV23" s="5"/>
      <c r="FW23" s="5"/>
      <c r="FX23" s="5"/>
      <c r="FY23" s="4" t="s">
        <v>47</v>
      </c>
      <c r="FZ23" s="5" t="s">
        <v>40</v>
      </c>
      <c r="GA23" s="5" t="s">
        <v>46</v>
      </c>
      <c r="GB23" s="5">
        <v>19</v>
      </c>
      <c r="GC23" s="5"/>
      <c r="GD23" s="5"/>
      <c r="GE23" s="5"/>
      <c r="GF23" s="5"/>
      <c r="GG23" s="5"/>
      <c r="GH23" s="5"/>
      <c r="GI23" s="5" t="s">
        <v>47</v>
      </c>
      <c r="GJ23" s="5" t="s">
        <v>48</v>
      </c>
      <c r="GK23" s="5" t="s">
        <v>49</v>
      </c>
      <c r="GL23" s="5">
        <v>19</v>
      </c>
      <c r="GM23" s="5"/>
      <c r="GN23" s="5"/>
      <c r="GO23" s="5"/>
      <c r="GP23" s="5"/>
      <c r="GQ23" s="5"/>
      <c r="GR23" s="5"/>
      <c r="GS23" s="5" t="s">
        <v>47</v>
      </c>
      <c r="GT23" s="5" t="s">
        <v>50</v>
      </c>
      <c r="GU23" s="5" t="s">
        <v>56</v>
      </c>
      <c r="GV23" s="5">
        <v>25</v>
      </c>
      <c r="GW23" s="5"/>
      <c r="GX23" s="5"/>
      <c r="GY23" s="5"/>
      <c r="GZ23" s="5"/>
      <c r="HA23" s="5"/>
      <c r="HB23" s="5"/>
      <c r="HC23" s="4" t="s">
        <v>47</v>
      </c>
      <c r="HD23" s="5" t="s">
        <v>40</v>
      </c>
      <c r="HE23" s="5" t="s">
        <v>46</v>
      </c>
      <c r="HF23" s="5">
        <v>17</v>
      </c>
      <c r="HG23" s="5"/>
      <c r="HH23" s="5"/>
      <c r="HI23" s="5"/>
      <c r="HJ23" s="5"/>
      <c r="HK23" s="5"/>
      <c r="HL23" s="5"/>
      <c r="HM23" s="5" t="s">
        <v>47</v>
      </c>
      <c r="HN23" s="5" t="s">
        <v>48</v>
      </c>
      <c r="HO23" s="5" t="s">
        <v>49</v>
      </c>
      <c r="HP23" s="5">
        <v>19</v>
      </c>
      <c r="HQ23" s="5"/>
      <c r="HR23" s="5"/>
      <c r="HS23" s="5"/>
      <c r="HT23" s="5"/>
      <c r="HU23" s="5"/>
      <c r="HV23" s="5"/>
      <c r="HW23" s="5" t="s">
        <v>47</v>
      </c>
      <c r="HX23" s="5" t="s">
        <v>50</v>
      </c>
      <c r="HY23" s="5" t="s">
        <v>56</v>
      </c>
      <c r="HZ23" s="5">
        <v>15</v>
      </c>
      <c r="IA23" s="5"/>
      <c r="IB23" s="5"/>
      <c r="IC23" s="5"/>
      <c r="ID23" s="5"/>
      <c r="IE23" s="5"/>
    </row>
    <row r="24" spans="1:239" x14ac:dyDescent="0.25">
      <c r="A24" s="4" t="s">
        <v>31</v>
      </c>
      <c r="B24" s="5" t="s">
        <v>39</v>
      </c>
      <c r="C24" s="5"/>
      <c r="D24" s="5"/>
      <c r="E24" s="5"/>
      <c r="F24" s="5"/>
      <c r="G24" s="5"/>
      <c r="H24" s="5"/>
      <c r="I24" s="5"/>
      <c r="J24" s="5"/>
      <c r="K24" s="5" t="s">
        <v>31</v>
      </c>
      <c r="L24" s="5" t="s">
        <v>39</v>
      </c>
      <c r="M24" s="5"/>
      <c r="N24" s="5"/>
      <c r="O24" s="5"/>
      <c r="P24" s="5"/>
      <c r="Q24" s="5"/>
      <c r="R24" s="5"/>
      <c r="S24" s="5"/>
      <c r="T24" s="5"/>
      <c r="U24" s="5" t="s">
        <v>31</v>
      </c>
      <c r="V24" s="5" t="s">
        <v>39</v>
      </c>
      <c r="W24" s="5"/>
      <c r="X24" s="5"/>
      <c r="Y24" s="5"/>
      <c r="Z24" s="5"/>
      <c r="AA24" s="5"/>
      <c r="AB24" s="5"/>
      <c r="AC24" s="5"/>
      <c r="AD24" s="5"/>
      <c r="AE24" s="4" t="s">
        <v>31</v>
      </c>
      <c r="AF24" s="5" t="s">
        <v>39</v>
      </c>
      <c r="AG24" s="5"/>
      <c r="AH24" s="5"/>
      <c r="AI24" s="5"/>
      <c r="AJ24" s="5"/>
      <c r="AK24" s="5"/>
      <c r="AL24" s="5"/>
      <c r="AM24" s="5"/>
      <c r="AN24" s="5"/>
      <c r="AO24" s="5" t="s">
        <v>31</v>
      </c>
      <c r="AP24" s="5" t="s">
        <v>39</v>
      </c>
      <c r="AQ24" s="5"/>
      <c r="AR24" s="5"/>
      <c r="AS24" s="5"/>
      <c r="AT24" s="5"/>
      <c r="AU24" s="5"/>
      <c r="AV24" s="5"/>
      <c r="AW24" s="5"/>
      <c r="AX24" s="5"/>
      <c r="AY24" s="5" t="s">
        <v>31</v>
      </c>
      <c r="AZ24" s="5" t="s">
        <v>39</v>
      </c>
      <c r="BA24" s="5"/>
      <c r="BB24" s="5"/>
      <c r="BC24" s="5"/>
      <c r="BD24" s="5"/>
      <c r="BE24" s="5"/>
      <c r="BF24" s="5"/>
      <c r="BG24" s="5"/>
      <c r="BH24" s="5"/>
      <c r="BI24" s="4" t="s">
        <v>31</v>
      </c>
      <c r="BJ24" s="5" t="s">
        <v>39</v>
      </c>
      <c r="BK24" s="5"/>
      <c r="BL24" s="5"/>
      <c r="BM24" s="5"/>
      <c r="BN24" s="5"/>
      <c r="BO24" s="5"/>
      <c r="BP24" s="5"/>
      <c r="BQ24" s="5"/>
      <c r="BR24" s="5"/>
      <c r="BS24" s="5" t="s">
        <v>31</v>
      </c>
      <c r="BT24" s="5" t="s">
        <v>39</v>
      </c>
      <c r="BU24" s="5"/>
      <c r="BV24" s="5"/>
      <c r="BW24" s="5"/>
      <c r="BX24" s="5"/>
      <c r="BY24" s="5"/>
      <c r="BZ24" s="5"/>
      <c r="CA24" s="5"/>
      <c r="CB24" s="5"/>
      <c r="CC24" s="5" t="s">
        <v>31</v>
      </c>
      <c r="CD24" s="5" t="s">
        <v>39</v>
      </c>
      <c r="CE24" s="5"/>
      <c r="CF24" s="5"/>
      <c r="CG24" s="5"/>
      <c r="CH24" s="5"/>
      <c r="CI24" s="5"/>
      <c r="CJ24" s="5"/>
      <c r="CK24" s="5"/>
      <c r="CL24" s="5"/>
      <c r="CM24" s="4" t="s">
        <v>31</v>
      </c>
      <c r="CN24" s="5" t="s">
        <v>39</v>
      </c>
      <c r="CO24" s="5"/>
      <c r="CP24" s="5"/>
      <c r="CQ24" s="5"/>
      <c r="CR24" s="5"/>
      <c r="CS24" s="5"/>
      <c r="CT24" s="5"/>
      <c r="CU24" s="5"/>
      <c r="CV24" s="5"/>
      <c r="CW24" s="5" t="s">
        <v>31</v>
      </c>
      <c r="CX24" s="5" t="s">
        <v>39</v>
      </c>
      <c r="CY24" s="5"/>
      <c r="CZ24" s="5"/>
      <c r="DA24" s="5"/>
      <c r="DB24" s="5"/>
      <c r="DC24" s="5"/>
      <c r="DD24" s="5"/>
      <c r="DE24" s="5"/>
      <c r="DF24" s="5"/>
      <c r="DG24" s="5" t="s">
        <v>31</v>
      </c>
      <c r="DH24" s="5" t="s">
        <v>39</v>
      </c>
      <c r="DI24" s="5"/>
      <c r="DJ24" s="5"/>
      <c r="DK24" s="5"/>
      <c r="DL24" s="5"/>
      <c r="DM24" s="5"/>
      <c r="DN24" s="5"/>
      <c r="DO24" s="5"/>
      <c r="DP24" s="5"/>
      <c r="DQ24" s="4" t="s">
        <v>31</v>
      </c>
      <c r="DR24" s="5" t="s">
        <v>39</v>
      </c>
      <c r="DS24" s="5"/>
      <c r="DT24" s="5"/>
      <c r="DU24" s="5"/>
      <c r="DV24" s="5"/>
      <c r="DW24" s="5"/>
      <c r="DX24" s="5"/>
      <c r="DY24" s="5"/>
      <c r="DZ24" s="5"/>
      <c r="EA24" s="5" t="s">
        <v>31</v>
      </c>
      <c r="EB24" s="5" t="s">
        <v>39</v>
      </c>
      <c r="EC24" s="5"/>
      <c r="ED24" s="5"/>
      <c r="EE24" s="5"/>
      <c r="EF24" s="5"/>
      <c r="EG24" s="5"/>
      <c r="EH24" s="5"/>
      <c r="EI24" s="5"/>
      <c r="EJ24" s="5"/>
      <c r="EK24" s="5" t="s">
        <v>31</v>
      </c>
      <c r="EL24" s="5" t="s">
        <v>39</v>
      </c>
      <c r="EM24" s="5"/>
      <c r="EN24" s="5"/>
      <c r="EO24" s="5"/>
      <c r="EP24" s="5"/>
      <c r="EQ24" s="5"/>
      <c r="ER24" s="5"/>
      <c r="ES24" s="5"/>
      <c r="ET24" s="5"/>
      <c r="EU24" s="4" t="s">
        <v>31</v>
      </c>
      <c r="EV24" s="5" t="s">
        <v>39</v>
      </c>
      <c r="EW24" s="5"/>
      <c r="EX24" s="5"/>
      <c r="EY24" s="5"/>
      <c r="EZ24" s="5"/>
      <c r="FA24" s="5"/>
      <c r="FB24" s="5"/>
      <c r="FC24" s="5"/>
      <c r="FD24" s="5"/>
      <c r="FE24" s="5" t="s">
        <v>31</v>
      </c>
      <c r="FF24" s="5" t="s">
        <v>39</v>
      </c>
      <c r="FG24" s="5"/>
      <c r="FH24" s="5"/>
      <c r="FI24" s="5"/>
      <c r="FJ24" s="5"/>
      <c r="FK24" s="5"/>
      <c r="FL24" s="5"/>
      <c r="FM24" s="5"/>
      <c r="FN24" s="5"/>
      <c r="FO24" s="5" t="s">
        <v>31</v>
      </c>
      <c r="FP24" s="5" t="s">
        <v>39</v>
      </c>
      <c r="FQ24" s="5"/>
      <c r="FR24" s="5"/>
      <c r="FS24" s="5"/>
      <c r="FT24" s="5"/>
      <c r="FU24" s="5"/>
      <c r="FV24" s="5"/>
      <c r="FW24" s="5"/>
      <c r="FX24" s="5"/>
      <c r="FY24" s="4" t="s">
        <v>31</v>
      </c>
      <c r="FZ24" s="5" t="s">
        <v>39</v>
      </c>
      <c r="GA24" s="5"/>
      <c r="GB24" s="5"/>
      <c r="GC24" s="5"/>
      <c r="GD24" s="5"/>
      <c r="GE24" s="5"/>
      <c r="GF24" s="5"/>
      <c r="GG24" s="5"/>
      <c r="GH24" s="5"/>
      <c r="GI24" s="5" t="s">
        <v>31</v>
      </c>
      <c r="GJ24" s="5" t="s">
        <v>39</v>
      </c>
      <c r="GK24" s="5"/>
      <c r="GL24" s="5"/>
      <c r="GM24" s="5"/>
      <c r="GN24" s="5"/>
      <c r="GO24" s="5"/>
      <c r="GP24" s="5"/>
      <c r="GQ24" s="5"/>
      <c r="GR24" s="5"/>
      <c r="GS24" s="5" t="s">
        <v>31</v>
      </c>
      <c r="GT24" s="5" t="s">
        <v>39</v>
      </c>
      <c r="GU24" s="5"/>
      <c r="GV24" s="5"/>
      <c r="GW24" s="5"/>
      <c r="GX24" s="5"/>
      <c r="GY24" s="5"/>
      <c r="GZ24" s="5"/>
      <c r="HA24" s="5"/>
      <c r="HB24" s="5"/>
      <c r="HC24" s="4" t="s">
        <v>31</v>
      </c>
      <c r="HD24" s="5" t="s">
        <v>39</v>
      </c>
      <c r="HE24" s="5"/>
      <c r="HF24" s="5"/>
      <c r="HG24" s="5"/>
      <c r="HH24" s="5"/>
      <c r="HI24" s="5"/>
      <c r="HJ24" s="5"/>
      <c r="HK24" s="5"/>
      <c r="HL24" s="5"/>
      <c r="HM24" s="5" t="s">
        <v>31</v>
      </c>
      <c r="HN24" s="5" t="s">
        <v>39</v>
      </c>
      <c r="HO24" s="5"/>
      <c r="HP24" s="5"/>
      <c r="HQ24" s="5"/>
      <c r="HR24" s="5"/>
      <c r="HS24" s="5"/>
      <c r="HT24" s="5"/>
      <c r="HU24" s="5"/>
      <c r="HV24" s="5"/>
      <c r="HW24" s="5" t="s">
        <v>31</v>
      </c>
      <c r="HX24" s="5" t="s">
        <v>39</v>
      </c>
      <c r="HY24" s="5"/>
      <c r="HZ24" s="5"/>
      <c r="IA24" s="5"/>
      <c r="IB24" s="5"/>
      <c r="IC24" s="5"/>
      <c r="ID24" s="5"/>
      <c r="IE24" s="5"/>
    </row>
    <row r="25" spans="1:239" x14ac:dyDescent="0.25">
      <c r="A25" s="4" t="s">
        <v>41</v>
      </c>
      <c r="B25" s="5">
        <v>1</v>
      </c>
      <c r="C25" s="5"/>
      <c r="D25" s="5">
        <v>2</v>
      </c>
      <c r="E25" s="5"/>
      <c r="F25" s="5">
        <v>3</v>
      </c>
      <c r="G25" s="5"/>
      <c r="H25" s="5">
        <v>4</v>
      </c>
      <c r="I25" s="5"/>
      <c r="J25" s="5"/>
      <c r="K25" s="5" t="s">
        <v>41</v>
      </c>
      <c r="L25" s="5">
        <v>1</v>
      </c>
      <c r="M25" s="5"/>
      <c r="N25" s="5">
        <v>2</v>
      </c>
      <c r="O25" s="5"/>
      <c r="P25" s="5">
        <v>3</v>
      </c>
      <c r="Q25" s="5"/>
      <c r="R25" s="5">
        <v>4</v>
      </c>
      <c r="S25" s="5"/>
      <c r="T25" s="5"/>
      <c r="U25" s="5" t="s">
        <v>41</v>
      </c>
      <c r="V25" s="5">
        <v>1</v>
      </c>
      <c r="W25" s="5"/>
      <c r="X25" s="5">
        <v>2</v>
      </c>
      <c r="Y25" s="5"/>
      <c r="Z25" s="5">
        <v>3</v>
      </c>
      <c r="AA25" s="5"/>
      <c r="AB25" s="5">
        <v>4</v>
      </c>
      <c r="AC25" s="5"/>
      <c r="AD25" s="5"/>
      <c r="AE25" s="4" t="s">
        <v>41</v>
      </c>
      <c r="AF25" s="5">
        <v>1</v>
      </c>
      <c r="AG25" s="5"/>
      <c r="AH25" s="5"/>
      <c r="AI25" s="5"/>
      <c r="AJ25" s="5"/>
      <c r="AK25" s="5"/>
      <c r="AL25" s="5"/>
      <c r="AM25" s="5"/>
      <c r="AN25" s="5"/>
      <c r="AO25" s="5" t="s">
        <v>41</v>
      </c>
      <c r="AP25" s="5">
        <v>1</v>
      </c>
      <c r="AQ25" s="5"/>
      <c r="AR25" s="5"/>
      <c r="AS25" s="5"/>
      <c r="AT25" s="5"/>
      <c r="AU25" s="5"/>
      <c r="AV25" s="5"/>
      <c r="AW25" s="5"/>
      <c r="AX25" s="5"/>
      <c r="AY25" s="5" t="s">
        <v>41</v>
      </c>
      <c r="AZ25" s="5">
        <v>1</v>
      </c>
      <c r="BA25" s="5"/>
      <c r="BB25" s="5"/>
      <c r="BC25" s="5"/>
      <c r="BD25" s="5"/>
      <c r="BE25" s="5"/>
      <c r="BF25" s="5"/>
      <c r="BG25" s="5"/>
      <c r="BH25" s="5"/>
      <c r="BI25" s="4" t="s">
        <v>41</v>
      </c>
      <c r="BJ25" s="5">
        <v>1</v>
      </c>
      <c r="BK25" s="5"/>
      <c r="BL25" s="5">
        <v>2</v>
      </c>
      <c r="BM25" s="5"/>
      <c r="BN25" s="5">
        <v>3</v>
      </c>
      <c r="BO25" s="5"/>
      <c r="BP25" s="5">
        <v>4</v>
      </c>
      <c r="BQ25" s="5"/>
      <c r="BR25" s="5"/>
      <c r="BS25" s="5" t="s">
        <v>41</v>
      </c>
      <c r="BT25" s="5">
        <v>1</v>
      </c>
      <c r="BU25" s="5"/>
      <c r="BV25" s="5">
        <v>2</v>
      </c>
      <c r="BW25" s="5"/>
      <c r="BX25" s="5">
        <v>3</v>
      </c>
      <c r="BY25" s="5"/>
      <c r="BZ25" s="5">
        <v>4</v>
      </c>
      <c r="CA25" s="5"/>
      <c r="CB25" s="5"/>
      <c r="CC25" s="5" t="s">
        <v>41</v>
      </c>
      <c r="CD25" s="5">
        <v>1</v>
      </c>
      <c r="CE25" s="5"/>
      <c r="CF25" s="5">
        <v>2</v>
      </c>
      <c r="CG25" s="5"/>
      <c r="CH25" s="5">
        <v>3</v>
      </c>
      <c r="CI25" s="5"/>
      <c r="CJ25" s="5">
        <v>4</v>
      </c>
      <c r="CK25" s="5"/>
      <c r="CL25" s="5"/>
      <c r="CM25" s="4" t="s">
        <v>41</v>
      </c>
      <c r="CN25" s="5">
        <v>1</v>
      </c>
      <c r="CO25" s="5"/>
      <c r="CP25" s="5">
        <v>2</v>
      </c>
      <c r="CQ25" s="5"/>
      <c r="CR25" s="5">
        <v>3</v>
      </c>
      <c r="CS25" s="5"/>
      <c r="CT25" s="5">
        <v>4</v>
      </c>
      <c r="CU25" s="5"/>
      <c r="CV25" s="5"/>
      <c r="CW25" s="5" t="s">
        <v>41</v>
      </c>
      <c r="CX25" s="5">
        <v>1</v>
      </c>
      <c r="CY25" s="5"/>
      <c r="CZ25" s="5">
        <v>2</v>
      </c>
      <c r="DA25" s="5"/>
      <c r="DB25" s="5">
        <v>3</v>
      </c>
      <c r="DC25" s="5"/>
      <c r="DD25" s="5">
        <v>4</v>
      </c>
      <c r="DE25" s="5"/>
      <c r="DF25" s="5"/>
      <c r="DG25" s="5" t="s">
        <v>41</v>
      </c>
      <c r="DH25" s="5">
        <v>1</v>
      </c>
      <c r="DI25" s="5"/>
      <c r="DJ25" s="5">
        <v>2</v>
      </c>
      <c r="DK25" s="5"/>
      <c r="DL25" s="5">
        <v>3</v>
      </c>
      <c r="DM25" s="5"/>
      <c r="DN25" s="5">
        <v>4</v>
      </c>
      <c r="DO25" s="5"/>
      <c r="DP25" s="5"/>
      <c r="DQ25" s="4" t="s">
        <v>41</v>
      </c>
      <c r="DR25" s="5">
        <v>1</v>
      </c>
      <c r="DS25" s="5"/>
      <c r="DT25" s="5">
        <v>2</v>
      </c>
      <c r="DU25" s="5"/>
      <c r="DV25" s="5">
        <v>3</v>
      </c>
      <c r="DW25" s="5"/>
      <c r="DX25" s="5">
        <v>4</v>
      </c>
      <c r="DY25" s="5"/>
      <c r="DZ25" s="5"/>
      <c r="EA25" s="5" t="s">
        <v>41</v>
      </c>
      <c r="EB25" s="5">
        <v>1</v>
      </c>
      <c r="EC25" s="5"/>
      <c r="ED25" s="5">
        <v>2</v>
      </c>
      <c r="EE25" s="5"/>
      <c r="EF25" s="5">
        <v>3</v>
      </c>
      <c r="EG25" s="5"/>
      <c r="EH25" s="5">
        <v>4</v>
      </c>
      <c r="EI25" s="5"/>
      <c r="EJ25" s="5"/>
      <c r="EK25" s="5" t="s">
        <v>41</v>
      </c>
      <c r="EL25" s="5">
        <v>1</v>
      </c>
      <c r="EM25" s="5"/>
      <c r="EN25" s="5">
        <v>2</v>
      </c>
      <c r="EO25" s="5"/>
      <c r="EP25" s="5">
        <v>3</v>
      </c>
      <c r="EQ25" s="5"/>
      <c r="ER25" s="5">
        <v>4</v>
      </c>
      <c r="ES25" s="5"/>
      <c r="ET25" s="5"/>
      <c r="EU25" s="4" t="s">
        <v>41</v>
      </c>
      <c r="EV25" s="5">
        <v>1</v>
      </c>
      <c r="EW25" s="5"/>
      <c r="EX25" s="5">
        <v>2</v>
      </c>
      <c r="EY25" s="5"/>
      <c r="EZ25" s="5">
        <v>3</v>
      </c>
      <c r="FA25" s="5"/>
      <c r="FB25" s="5">
        <v>4</v>
      </c>
      <c r="FC25" s="5"/>
      <c r="FD25" s="5"/>
      <c r="FE25" s="5" t="s">
        <v>41</v>
      </c>
      <c r="FF25" s="5">
        <v>1</v>
      </c>
      <c r="FG25" s="5"/>
      <c r="FH25" s="5">
        <v>2</v>
      </c>
      <c r="FI25" s="5"/>
      <c r="FJ25" s="5">
        <v>3</v>
      </c>
      <c r="FK25" s="5"/>
      <c r="FL25" s="5">
        <v>4</v>
      </c>
      <c r="FM25" s="5"/>
      <c r="FN25" s="5"/>
      <c r="FO25" s="5" t="s">
        <v>41</v>
      </c>
      <c r="FP25" s="5">
        <v>1</v>
      </c>
      <c r="FQ25" s="5"/>
      <c r="FR25" s="5">
        <v>2</v>
      </c>
      <c r="FS25" s="5"/>
      <c r="FT25" s="5">
        <v>3</v>
      </c>
      <c r="FU25" s="5"/>
      <c r="FV25" s="5">
        <v>4</v>
      </c>
      <c r="FW25" s="5"/>
      <c r="FX25" s="5"/>
      <c r="FY25" s="4" t="s">
        <v>41</v>
      </c>
      <c r="FZ25" s="5">
        <v>1</v>
      </c>
      <c r="GA25" s="5"/>
      <c r="GB25" s="5">
        <v>2</v>
      </c>
      <c r="GC25" s="5"/>
      <c r="GD25" s="5">
        <v>3</v>
      </c>
      <c r="GE25" s="5"/>
      <c r="GF25" s="5">
        <v>4</v>
      </c>
      <c r="GG25" s="5"/>
      <c r="GH25" s="5"/>
      <c r="GI25" s="5" t="s">
        <v>41</v>
      </c>
      <c r="GJ25" s="5">
        <v>1</v>
      </c>
      <c r="GK25" s="5"/>
      <c r="GL25" s="5">
        <v>2</v>
      </c>
      <c r="GM25" s="5"/>
      <c r="GN25" s="5">
        <v>3</v>
      </c>
      <c r="GO25" s="5"/>
      <c r="GP25" s="5">
        <v>4</v>
      </c>
      <c r="GQ25" s="5"/>
      <c r="GR25" s="5"/>
      <c r="GS25" s="5" t="s">
        <v>41</v>
      </c>
      <c r="GT25" s="5">
        <v>1</v>
      </c>
      <c r="GU25" s="5"/>
      <c r="GV25" s="5">
        <v>2</v>
      </c>
      <c r="GW25" s="5"/>
      <c r="GX25" s="5">
        <v>3</v>
      </c>
      <c r="GY25" s="5"/>
      <c r="GZ25" s="5">
        <v>4</v>
      </c>
      <c r="HA25" s="5"/>
      <c r="HB25" s="5"/>
      <c r="HC25" s="4" t="s">
        <v>41</v>
      </c>
      <c r="HD25" s="5">
        <v>1</v>
      </c>
      <c r="HE25" s="5"/>
      <c r="HF25" s="5">
        <v>2</v>
      </c>
      <c r="HG25" s="5"/>
      <c r="HH25" s="5">
        <v>3</v>
      </c>
      <c r="HI25" s="5"/>
      <c r="HJ25" s="5">
        <v>4</v>
      </c>
      <c r="HK25" s="5"/>
      <c r="HL25" s="5"/>
      <c r="HM25" s="5" t="s">
        <v>41</v>
      </c>
      <c r="HN25" s="5">
        <v>1</v>
      </c>
      <c r="HO25" s="5"/>
      <c r="HP25" s="5">
        <v>2</v>
      </c>
      <c r="HQ25" s="5"/>
      <c r="HR25" s="5">
        <v>3</v>
      </c>
      <c r="HS25" s="5"/>
      <c r="HT25" s="5">
        <v>4</v>
      </c>
      <c r="HU25" s="5"/>
      <c r="HV25" s="5"/>
      <c r="HW25" s="5" t="s">
        <v>41</v>
      </c>
      <c r="HX25" s="5">
        <v>1</v>
      </c>
      <c r="HY25" s="5"/>
      <c r="HZ25" s="5"/>
      <c r="IA25" s="5"/>
      <c r="IB25" s="5"/>
      <c r="IC25" s="5"/>
      <c r="ID25" s="5"/>
      <c r="IE25" s="5"/>
    </row>
    <row r="26" spans="1:239" x14ac:dyDescent="0.25">
      <c r="A26" s="4"/>
      <c r="B26" s="5" t="s">
        <v>33</v>
      </c>
      <c r="C26" s="5"/>
      <c r="D26" s="5" t="s">
        <v>33</v>
      </c>
      <c r="E26" s="5"/>
      <c r="F26" s="5" t="s">
        <v>33</v>
      </c>
      <c r="G26" s="5"/>
      <c r="H26" s="5" t="s">
        <v>33</v>
      </c>
      <c r="I26" s="5"/>
      <c r="J26" s="5"/>
      <c r="K26" s="5"/>
      <c r="L26" s="5" t="s">
        <v>33</v>
      </c>
      <c r="M26" s="5"/>
      <c r="N26" s="5" t="s">
        <v>33</v>
      </c>
      <c r="O26" s="5"/>
      <c r="P26" s="5" t="s">
        <v>33</v>
      </c>
      <c r="Q26" s="5"/>
      <c r="R26" s="5" t="s">
        <v>33</v>
      </c>
      <c r="S26" s="5"/>
      <c r="T26" s="5"/>
      <c r="U26" s="5"/>
      <c r="V26" s="5" t="s">
        <v>33</v>
      </c>
      <c r="W26" s="5"/>
      <c r="X26" s="5" t="s">
        <v>33</v>
      </c>
      <c r="Y26" s="5"/>
      <c r="Z26" s="5" t="s">
        <v>33</v>
      </c>
      <c r="AA26" s="5"/>
      <c r="AB26" s="5" t="s">
        <v>33</v>
      </c>
      <c r="AC26" s="5"/>
      <c r="AD26" s="5"/>
      <c r="AE26" s="4"/>
      <c r="AF26" s="5" t="s">
        <v>33</v>
      </c>
      <c r="AG26" s="5"/>
      <c r="AH26" s="5" t="s">
        <v>33</v>
      </c>
      <c r="AI26" s="5"/>
      <c r="AJ26" s="5" t="s">
        <v>33</v>
      </c>
      <c r="AK26" s="5"/>
      <c r="AL26" s="5" t="s">
        <v>33</v>
      </c>
      <c r="AM26" s="5"/>
      <c r="AN26" s="5"/>
      <c r="AO26" s="5"/>
      <c r="AP26" s="5" t="s">
        <v>33</v>
      </c>
      <c r="AQ26" s="5"/>
      <c r="AR26" s="5" t="s">
        <v>33</v>
      </c>
      <c r="AS26" s="5"/>
      <c r="AT26" s="5" t="s">
        <v>33</v>
      </c>
      <c r="AU26" s="5"/>
      <c r="AV26" s="5" t="s">
        <v>33</v>
      </c>
      <c r="AW26" s="5"/>
      <c r="AX26" s="5"/>
      <c r="AY26" s="5"/>
      <c r="AZ26" s="5" t="s">
        <v>33</v>
      </c>
      <c r="BA26" s="5"/>
      <c r="BB26" s="5" t="s">
        <v>33</v>
      </c>
      <c r="BC26" s="5"/>
      <c r="BD26" s="5" t="s">
        <v>33</v>
      </c>
      <c r="BE26" s="5"/>
      <c r="BF26" s="5" t="s">
        <v>33</v>
      </c>
      <c r="BG26" s="5"/>
      <c r="BH26" s="5"/>
      <c r="BI26" s="4"/>
      <c r="BJ26" s="5" t="s">
        <v>33</v>
      </c>
      <c r="BK26" s="5"/>
      <c r="BL26" s="5" t="s">
        <v>33</v>
      </c>
      <c r="BM26" s="5"/>
      <c r="BN26" s="5" t="s">
        <v>33</v>
      </c>
      <c r="BO26" s="5"/>
      <c r="BP26" s="5" t="s">
        <v>33</v>
      </c>
      <c r="BQ26" s="5"/>
      <c r="BR26" s="5"/>
      <c r="BS26" s="5"/>
      <c r="BT26" s="5" t="s">
        <v>33</v>
      </c>
      <c r="BU26" s="5"/>
      <c r="BV26" s="5" t="s">
        <v>33</v>
      </c>
      <c r="BW26" s="5"/>
      <c r="BX26" s="5" t="s">
        <v>33</v>
      </c>
      <c r="BY26" s="5"/>
      <c r="BZ26" s="5" t="s">
        <v>33</v>
      </c>
      <c r="CA26" s="5"/>
      <c r="CB26" s="5"/>
      <c r="CC26" s="5"/>
      <c r="CD26" s="5" t="s">
        <v>33</v>
      </c>
      <c r="CE26" s="5"/>
      <c r="CF26" s="5" t="s">
        <v>33</v>
      </c>
      <c r="CG26" s="5"/>
      <c r="CH26" s="5" t="s">
        <v>33</v>
      </c>
      <c r="CI26" s="5"/>
      <c r="CJ26" s="5" t="s">
        <v>33</v>
      </c>
      <c r="CK26" s="5"/>
      <c r="CL26" s="5"/>
      <c r="CM26" s="4"/>
      <c r="CN26" s="5" t="s">
        <v>33</v>
      </c>
      <c r="CO26" s="5"/>
      <c r="CP26" s="5" t="s">
        <v>33</v>
      </c>
      <c r="CQ26" s="5"/>
      <c r="CR26" s="5" t="s">
        <v>33</v>
      </c>
      <c r="CS26" s="5"/>
      <c r="CT26" s="5" t="s">
        <v>33</v>
      </c>
      <c r="CU26" s="5"/>
      <c r="CV26" s="5"/>
      <c r="CW26" s="5"/>
      <c r="CX26" s="5" t="s">
        <v>33</v>
      </c>
      <c r="CY26" s="5"/>
      <c r="CZ26" s="5" t="s">
        <v>33</v>
      </c>
      <c r="DA26" s="5"/>
      <c r="DB26" s="5" t="s">
        <v>33</v>
      </c>
      <c r="DC26" s="5"/>
      <c r="DD26" s="5" t="s">
        <v>33</v>
      </c>
      <c r="DE26" s="5"/>
      <c r="DF26" s="5"/>
      <c r="DG26" s="5"/>
      <c r="DH26" s="5" t="s">
        <v>33</v>
      </c>
      <c r="DI26" s="5"/>
      <c r="DJ26" s="5" t="s">
        <v>33</v>
      </c>
      <c r="DK26" s="5"/>
      <c r="DL26" s="5" t="s">
        <v>33</v>
      </c>
      <c r="DM26" s="5"/>
      <c r="DN26" s="5" t="s">
        <v>33</v>
      </c>
      <c r="DO26" s="5"/>
      <c r="DP26" s="5"/>
      <c r="DQ26" s="4"/>
      <c r="DR26" s="5" t="s">
        <v>33</v>
      </c>
      <c r="DS26" s="5"/>
      <c r="DT26" s="5" t="s">
        <v>33</v>
      </c>
      <c r="DU26" s="5"/>
      <c r="DV26" s="5" t="s">
        <v>33</v>
      </c>
      <c r="DW26" s="5"/>
      <c r="DX26" s="5" t="s">
        <v>33</v>
      </c>
      <c r="DY26" s="5"/>
      <c r="DZ26" s="5"/>
      <c r="EA26" s="5"/>
      <c r="EB26" s="5" t="s">
        <v>33</v>
      </c>
      <c r="EC26" s="5"/>
      <c r="ED26" s="5" t="s">
        <v>33</v>
      </c>
      <c r="EE26" s="5"/>
      <c r="EF26" s="5" t="s">
        <v>33</v>
      </c>
      <c r="EG26" s="5"/>
      <c r="EH26" s="5" t="s">
        <v>33</v>
      </c>
      <c r="EI26" s="5"/>
      <c r="EJ26" s="5"/>
      <c r="EK26" s="5"/>
      <c r="EL26" s="5" t="s">
        <v>33</v>
      </c>
      <c r="EM26" s="5"/>
      <c r="EN26" s="5" t="s">
        <v>33</v>
      </c>
      <c r="EO26" s="5"/>
      <c r="EP26" s="5" t="s">
        <v>33</v>
      </c>
      <c r="EQ26" s="5"/>
      <c r="ER26" s="5" t="s">
        <v>33</v>
      </c>
      <c r="ES26" s="5"/>
      <c r="ET26" s="5"/>
      <c r="EU26" s="4"/>
      <c r="EV26" s="5" t="s">
        <v>33</v>
      </c>
      <c r="EW26" s="5"/>
      <c r="EX26" s="5" t="s">
        <v>33</v>
      </c>
      <c r="EY26" s="5"/>
      <c r="EZ26" s="5" t="s">
        <v>33</v>
      </c>
      <c r="FA26" s="5"/>
      <c r="FB26" s="5" t="s">
        <v>33</v>
      </c>
      <c r="FC26" s="5"/>
      <c r="FD26" s="5"/>
      <c r="FE26" s="5"/>
      <c r="FF26" s="5" t="s">
        <v>33</v>
      </c>
      <c r="FG26" s="5"/>
      <c r="FH26" s="5" t="s">
        <v>33</v>
      </c>
      <c r="FI26" s="5"/>
      <c r="FJ26" s="5" t="s">
        <v>33</v>
      </c>
      <c r="FK26" s="5"/>
      <c r="FL26" s="5" t="s">
        <v>33</v>
      </c>
      <c r="FM26" s="5"/>
      <c r="FN26" s="5"/>
      <c r="FO26" s="5"/>
      <c r="FP26" s="5" t="s">
        <v>33</v>
      </c>
      <c r="FQ26" s="5"/>
      <c r="FR26" s="5" t="s">
        <v>33</v>
      </c>
      <c r="FS26" s="5"/>
      <c r="FT26" s="5" t="s">
        <v>33</v>
      </c>
      <c r="FU26" s="5"/>
      <c r="FV26" s="5" t="s">
        <v>33</v>
      </c>
      <c r="FW26" s="5"/>
      <c r="FX26" s="5"/>
      <c r="FY26" s="4"/>
      <c r="FZ26" s="5" t="s">
        <v>33</v>
      </c>
      <c r="GA26" s="5"/>
      <c r="GB26" s="5" t="s">
        <v>33</v>
      </c>
      <c r="GC26" s="5"/>
      <c r="GD26" s="5" t="s">
        <v>33</v>
      </c>
      <c r="GE26" s="5"/>
      <c r="GF26" s="5" t="s">
        <v>33</v>
      </c>
      <c r="GG26" s="5"/>
      <c r="GH26" s="5"/>
      <c r="GI26" s="5"/>
      <c r="GJ26" s="5" t="s">
        <v>33</v>
      </c>
      <c r="GK26" s="5"/>
      <c r="GL26" s="5" t="s">
        <v>33</v>
      </c>
      <c r="GM26" s="5"/>
      <c r="GN26" s="5" t="s">
        <v>33</v>
      </c>
      <c r="GO26" s="5"/>
      <c r="GP26" s="5" t="s">
        <v>33</v>
      </c>
      <c r="GQ26" s="5"/>
      <c r="GR26" s="5"/>
      <c r="GS26" s="5"/>
      <c r="GT26" s="5" t="s">
        <v>33</v>
      </c>
      <c r="GU26" s="5"/>
      <c r="GV26" s="5" t="s">
        <v>33</v>
      </c>
      <c r="GW26" s="5"/>
      <c r="GX26" s="5" t="s">
        <v>33</v>
      </c>
      <c r="GY26" s="5"/>
      <c r="GZ26" s="5" t="s">
        <v>33</v>
      </c>
      <c r="HA26" s="5"/>
      <c r="HB26" s="5"/>
      <c r="HC26" s="4"/>
      <c r="HD26" s="5" t="s">
        <v>33</v>
      </c>
      <c r="HE26" s="5"/>
      <c r="HF26" s="5" t="s">
        <v>33</v>
      </c>
      <c r="HG26" s="5"/>
      <c r="HH26" s="5" t="s">
        <v>33</v>
      </c>
      <c r="HI26" s="5"/>
      <c r="HJ26" s="5" t="s">
        <v>33</v>
      </c>
      <c r="HK26" s="5"/>
      <c r="HL26" s="5"/>
      <c r="HM26" s="5"/>
      <c r="HN26" s="5" t="s">
        <v>33</v>
      </c>
      <c r="HO26" s="5"/>
      <c r="HP26" s="5" t="s">
        <v>33</v>
      </c>
      <c r="HQ26" s="5"/>
      <c r="HR26" s="5" t="s">
        <v>33</v>
      </c>
      <c r="HS26" s="5"/>
      <c r="HT26" s="5" t="s">
        <v>33</v>
      </c>
      <c r="HU26" s="5"/>
      <c r="HV26" s="5"/>
      <c r="HW26" s="5"/>
      <c r="HX26" s="5" t="s">
        <v>33</v>
      </c>
      <c r="HY26" s="5"/>
      <c r="HZ26" s="5" t="s">
        <v>33</v>
      </c>
      <c r="IA26" s="5"/>
      <c r="IB26" s="5" t="s">
        <v>33</v>
      </c>
      <c r="IC26" s="5"/>
      <c r="ID26" s="5" t="s">
        <v>33</v>
      </c>
      <c r="IE26" s="5"/>
    </row>
    <row r="27" spans="1:239" x14ac:dyDescent="0.25">
      <c r="A27" s="4"/>
      <c r="B27" s="5">
        <v>1</v>
      </c>
      <c r="C27" s="5">
        <v>200</v>
      </c>
      <c r="D27" s="5">
        <v>1</v>
      </c>
      <c r="E27" s="5">
        <v>194</v>
      </c>
      <c r="F27" s="5">
        <v>1</v>
      </c>
      <c r="G27" s="5">
        <v>195</v>
      </c>
      <c r="H27" s="5">
        <v>1</v>
      </c>
      <c r="I27" s="5">
        <v>195</v>
      </c>
      <c r="J27" s="5"/>
      <c r="K27" s="5"/>
      <c r="L27" s="5">
        <v>1</v>
      </c>
      <c r="M27" s="5">
        <v>185</v>
      </c>
      <c r="N27" s="5">
        <v>1</v>
      </c>
      <c r="O27" s="5">
        <v>183</v>
      </c>
      <c r="P27" s="5">
        <v>1</v>
      </c>
      <c r="Q27" s="5">
        <v>181</v>
      </c>
      <c r="R27" s="5">
        <v>1</v>
      </c>
      <c r="S27" s="5">
        <v>182</v>
      </c>
      <c r="T27" s="5"/>
      <c r="U27" s="5"/>
      <c r="V27" s="5">
        <v>1</v>
      </c>
      <c r="W27" s="5">
        <v>177</v>
      </c>
      <c r="X27" s="5">
        <v>1</v>
      </c>
      <c r="Y27" s="5">
        <v>177</v>
      </c>
      <c r="Z27" s="5">
        <v>1</v>
      </c>
      <c r="AA27" s="5">
        <v>174</v>
      </c>
      <c r="AB27" s="5">
        <v>1</v>
      </c>
      <c r="AC27" s="5">
        <v>174</v>
      </c>
      <c r="AD27" s="5"/>
      <c r="AE27" s="4"/>
      <c r="AF27" s="5">
        <v>1</v>
      </c>
      <c r="AG27" s="5">
        <v>208</v>
      </c>
      <c r="AH27" s="5">
        <v>1</v>
      </c>
      <c r="AI27" s="5">
        <v>204</v>
      </c>
      <c r="AJ27" s="5">
        <v>1</v>
      </c>
      <c r="AK27" s="5">
        <v>204</v>
      </c>
      <c r="AL27" s="5">
        <v>1</v>
      </c>
      <c r="AM27" s="5">
        <v>219</v>
      </c>
      <c r="AN27" s="5"/>
      <c r="AO27" s="5"/>
      <c r="AP27" s="5">
        <v>1</v>
      </c>
      <c r="AQ27" s="5">
        <v>200</v>
      </c>
      <c r="AR27" s="5">
        <v>1</v>
      </c>
      <c r="AS27" s="5">
        <v>203</v>
      </c>
      <c r="AT27" s="5">
        <v>1</v>
      </c>
      <c r="AU27" s="5">
        <v>203</v>
      </c>
      <c r="AV27" s="5">
        <v>1</v>
      </c>
      <c r="AW27" s="5">
        <v>206</v>
      </c>
      <c r="AX27" s="5"/>
      <c r="AY27" s="5"/>
      <c r="AZ27" s="5">
        <v>1</v>
      </c>
      <c r="BA27" s="5">
        <v>185</v>
      </c>
      <c r="BB27" s="5">
        <v>1</v>
      </c>
      <c r="BC27" s="5">
        <v>184</v>
      </c>
      <c r="BD27" s="5">
        <v>1</v>
      </c>
      <c r="BE27" s="5">
        <v>199</v>
      </c>
      <c r="BF27" s="5">
        <v>1</v>
      </c>
      <c r="BG27" s="5">
        <v>199</v>
      </c>
      <c r="BH27" s="5"/>
      <c r="BI27" s="4"/>
      <c r="BJ27" s="5">
        <v>1</v>
      </c>
      <c r="BK27" s="5">
        <v>193</v>
      </c>
      <c r="BL27" s="5">
        <v>1</v>
      </c>
      <c r="BM27" s="5">
        <v>195</v>
      </c>
      <c r="BN27" s="5">
        <v>1</v>
      </c>
      <c r="BO27" s="5">
        <v>194</v>
      </c>
      <c r="BP27" s="5">
        <v>1</v>
      </c>
      <c r="BQ27" s="5">
        <v>190</v>
      </c>
      <c r="BR27" s="5"/>
      <c r="BS27" s="5"/>
      <c r="BT27" s="5">
        <v>1</v>
      </c>
      <c r="BU27" s="5">
        <v>172</v>
      </c>
      <c r="BV27" s="5">
        <v>1</v>
      </c>
      <c r="BW27" s="5">
        <v>165</v>
      </c>
      <c r="BX27" s="5">
        <v>1</v>
      </c>
      <c r="BY27" s="5">
        <v>167</v>
      </c>
      <c r="BZ27" s="5">
        <v>1</v>
      </c>
      <c r="CA27" s="5">
        <v>167</v>
      </c>
      <c r="CB27" s="5"/>
      <c r="CC27" s="5"/>
      <c r="CD27" s="5">
        <v>1</v>
      </c>
      <c r="CE27" s="5">
        <v>141</v>
      </c>
      <c r="CF27" s="5">
        <v>1</v>
      </c>
      <c r="CG27" s="5">
        <v>141</v>
      </c>
      <c r="CH27" s="5">
        <v>1</v>
      </c>
      <c r="CI27" s="5">
        <v>144</v>
      </c>
      <c r="CJ27" s="5">
        <v>1</v>
      </c>
      <c r="CK27" s="5">
        <v>146</v>
      </c>
      <c r="CL27" s="5"/>
      <c r="CM27" s="4"/>
      <c r="CN27" s="5">
        <v>1</v>
      </c>
      <c r="CO27" s="5">
        <v>160</v>
      </c>
      <c r="CP27" s="5">
        <v>1</v>
      </c>
      <c r="CQ27" s="5">
        <v>168</v>
      </c>
      <c r="CR27" s="5">
        <v>1</v>
      </c>
      <c r="CS27" s="5">
        <v>183</v>
      </c>
      <c r="CT27" s="5">
        <v>1</v>
      </c>
      <c r="CU27" s="5">
        <v>171</v>
      </c>
      <c r="CV27" s="5"/>
      <c r="CW27" s="5"/>
      <c r="CX27" s="5">
        <v>1</v>
      </c>
      <c r="CY27" s="5">
        <v>213</v>
      </c>
      <c r="CZ27" s="5">
        <v>1</v>
      </c>
      <c r="DA27" s="5">
        <v>212</v>
      </c>
      <c r="DB27" s="5">
        <v>1</v>
      </c>
      <c r="DC27" s="5">
        <v>206</v>
      </c>
      <c r="DD27" s="5">
        <v>1</v>
      </c>
      <c r="DE27" s="5">
        <v>214</v>
      </c>
      <c r="DF27" s="5"/>
      <c r="DG27" s="5"/>
      <c r="DH27" s="5">
        <v>1</v>
      </c>
      <c r="DI27" s="5">
        <v>204</v>
      </c>
      <c r="DJ27" s="5">
        <v>1</v>
      </c>
      <c r="DK27" s="5">
        <v>221</v>
      </c>
      <c r="DL27" s="5">
        <v>1</v>
      </c>
      <c r="DM27" s="5">
        <v>225</v>
      </c>
      <c r="DN27" s="5">
        <v>1</v>
      </c>
      <c r="DO27" s="5">
        <v>220</v>
      </c>
      <c r="DP27" s="5"/>
      <c r="DQ27" s="4"/>
      <c r="DR27" s="5">
        <v>1</v>
      </c>
      <c r="DS27" s="5">
        <v>263</v>
      </c>
      <c r="DT27" s="5">
        <v>1</v>
      </c>
      <c r="DU27" s="5">
        <v>229</v>
      </c>
      <c r="DV27" s="5">
        <v>1</v>
      </c>
      <c r="DW27" s="5">
        <v>234</v>
      </c>
      <c r="DX27" s="5">
        <v>1</v>
      </c>
      <c r="DY27" s="5">
        <v>261</v>
      </c>
      <c r="DZ27" s="5"/>
      <c r="EA27" s="5"/>
      <c r="EB27" s="5">
        <v>1</v>
      </c>
      <c r="EC27" s="5">
        <v>172</v>
      </c>
      <c r="ED27" s="5">
        <v>1</v>
      </c>
      <c r="EE27" s="5">
        <v>201</v>
      </c>
      <c r="EF27" s="5">
        <v>1</v>
      </c>
      <c r="EG27" s="5">
        <v>176</v>
      </c>
      <c r="EH27" s="5">
        <v>1</v>
      </c>
      <c r="EI27" s="5">
        <v>173</v>
      </c>
      <c r="EJ27" s="5"/>
      <c r="EK27" s="5"/>
      <c r="EL27" s="5">
        <v>1</v>
      </c>
      <c r="EM27" s="5">
        <v>161</v>
      </c>
      <c r="EN27" s="5">
        <v>1</v>
      </c>
      <c r="EO27" s="5">
        <v>162</v>
      </c>
      <c r="EP27" s="5">
        <v>1</v>
      </c>
      <c r="EQ27" s="5">
        <v>162</v>
      </c>
      <c r="ER27" s="5">
        <v>1</v>
      </c>
      <c r="ES27" s="5">
        <v>163</v>
      </c>
      <c r="ET27" s="5"/>
      <c r="EU27" s="4"/>
      <c r="EV27" s="5">
        <v>1</v>
      </c>
      <c r="EW27" s="5">
        <v>207</v>
      </c>
      <c r="EX27" s="5">
        <v>1</v>
      </c>
      <c r="EY27" s="5">
        <v>203</v>
      </c>
      <c r="EZ27" s="5">
        <v>1</v>
      </c>
      <c r="FA27" s="5">
        <v>200</v>
      </c>
      <c r="FB27" s="5">
        <v>1</v>
      </c>
      <c r="FC27" s="5">
        <v>199</v>
      </c>
      <c r="FD27" s="5"/>
      <c r="FE27" s="5"/>
      <c r="FF27" s="5">
        <v>1</v>
      </c>
      <c r="FG27" s="5">
        <v>185</v>
      </c>
      <c r="FH27" s="5">
        <v>1</v>
      </c>
      <c r="FI27" s="5">
        <v>185</v>
      </c>
      <c r="FJ27" s="5">
        <v>1</v>
      </c>
      <c r="FK27" s="5">
        <v>187</v>
      </c>
      <c r="FL27" s="5">
        <v>1</v>
      </c>
      <c r="FM27" s="5">
        <v>186</v>
      </c>
      <c r="FN27" s="5"/>
      <c r="FO27" s="5"/>
      <c r="FP27" s="5">
        <v>1</v>
      </c>
      <c r="FQ27" s="5">
        <v>178</v>
      </c>
      <c r="FR27" s="5">
        <v>1</v>
      </c>
      <c r="FS27" s="5">
        <v>181</v>
      </c>
      <c r="FT27" s="5">
        <v>1</v>
      </c>
      <c r="FU27" s="5">
        <v>182</v>
      </c>
      <c r="FV27" s="5">
        <v>1</v>
      </c>
      <c r="FW27" s="5">
        <v>181</v>
      </c>
      <c r="FX27" s="5"/>
      <c r="FY27" s="4"/>
      <c r="FZ27" s="5">
        <v>1</v>
      </c>
      <c r="GA27" s="5">
        <v>159</v>
      </c>
      <c r="GB27" s="5">
        <v>1</v>
      </c>
      <c r="GC27" s="5">
        <v>154</v>
      </c>
      <c r="GD27" s="5">
        <v>1</v>
      </c>
      <c r="GE27" s="5">
        <v>159</v>
      </c>
      <c r="GF27" s="5">
        <v>1</v>
      </c>
      <c r="GG27" s="5">
        <v>159</v>
      </c>
      <c r="GH27" s="5"/>
      <c r="GI27" s="5"/>
      <c r="GJ27" s="5">
        <v>1</v>
      </c>
      <c r="GK27" s="5">
        <v>166</v>
      </c>
      <c r="GL27" s="5">
        <v>1</v>
      </c>
      <c r="GM27" s="5">
        <v>170</v>
      </c>
      <c r="GN27" s="5">
        <v>1</v>
      </c>
      <c r="GO27" s="5">
        <v>170</v>
      </c>
      <c r="GP27" s="5">
        <v>1</v>
      </c>
      <c r="GQ27" s="5">
        <v>172</v>
      </c>
      <c r="GR27" s="5"/>
      <c r="GS27" s="5"/>
      <c r="GT27" s="5">
        <v>1</v>
      </c>
      <c r="GU27" s="5">
        <v>154</v>
      </c>
      <c r="GV27" s="5">
        <v>1</v>
      </c>
      <c r="GW27" s="5">
        <v>158</v>
      </c>
      <c r="GX27" s="5">
        <v>1</v>
      </c>
      <c r="GY27" s="5">
        <v>155</v>
      </c>
      <c r="GZ27" s="5">
        <v>1</v>
      </c>
      <c r="HA27" s="5">
        <v>155</v>
      </c>
      <c r="HB27" s="5"/>
      <c r="HC27" s="4"/>
      <c r="HD27" s="5">
        <v>1</v>
      </c>
      <c r="HE27" s="5">
        <v>241</v>
      </c>
      <c r="HF27" s="5">
        <v>1</v>
      </c>
      <c r="HG27" s="5">
        <v>232</v>
      </c>
      <c r="HH27" s="5">
        <v>1</v>
      </c>
      <c r="HI27" s="5">
        <v>243</v>
      </c>
      <c r="HJ27" s="5">
        <v>1</v>
      </c>
      <c r="HK27" s="5">
        <v>239</v>
      </c>
      <c r="HL27" s="5"/>
      <c r="HM27" s="5"/>
      <c r="HN27" s="5">
        <v>1</v>
      </c>
      <c r="HO27" s="5">
        <v>176</v>
      </c>
      <c r="HP27" s="5">
        <v>1</v>
      </c>
      <c r="HQ27" s="5">
        <v>177</v>
      </c>
      <c r="HR27" s="5">
        <v>1</v>
      </c>
      <c r="HS27" s="5">
        <v>186</v>
      </c>
      <c r="HT27" s="5">
        <v>1</v>
      </c>
      <c r="HU27" s="5">
        <v>189</v>
      </c>
      <c r="HV27" s="5"/>
      <c r="HW27" s="5"/>
      <c r="HX27" s="5">
        <v>1</v>
      </c>
      <c r="HY27" s="5">
        <v>227</v>
      </c>
      <c r="HZ27" s="5">
        <v>1</v>
      </c>
      <c r="IA27" s="5">
        <v>227</v>
      </c>
      <c r="IB27" s="5">
        <v>1</v>
      </c>
      <c r="IC27" s="5">
        <v>222</v>
      </c>
      <c r="ID27" s="5">
        <v>1</v>
      </c>
      <c r="IE27" s="5">
        <v>225</v>
      </c>
    </row>
    <row r="28" spans="1:239" x14ac:dyDescent="0.25">
      <c r="A28" s="4"/>
      <c r="B28" s="5">
        <v>2</v>
      </c>
      <c r="C28" s="5">
        <v>200</v>
      </c>
      <c r="D28" s="5">
        <v>2</v>
      </c>
      <c r="E28" s="5">
        <v>201</v>
      </c>
      <c r="F28" s="5">
        <v>2</v>
      </c>
      <c r="G28" s="5">
        <v>201</v>
      </c>
      <c r="H28" s="5">
        <v>2</v>
      </c>
      <c r="I28" s="5">
        <v>205</v>
      </c>
      <c r="J28" s="5"/>
      <c r="K28" s="5"/>
      <c r="L28" s="5">
        <v>2</v>
      </c>
      <c r="M28" s="5">
        <v>191</v>
      </c>
      <c r="N28" s="5">
        <v>2</v>
      </c>
      <c r="O28" s="5">
        <v>191</v>
      </c>
      <c r="P28" s="5">
        <v>2</v>
      </c>
      <c r="Q28" s="5">
        <v>192</v>
      </c>
      <c r="R28" s="5">
        <v>2</v>
      </c>
      <c r="S28" s="5">
        <v>195</v>
      </c>
      <c r="T28" s="5"/>
      <c r="U28" s="5"/>
      <c r="V28" s="5">
        <v>2</v>
      </c>
      <c r="W28" s="5">
        <v>189</v>
      </c>
      <c r="X28" s="5">
        <v>2</v>
      </c>
      <c r="Y28" s="5">
        <v>189</v>
      </c>
      <c r="Z28" s="5">
        <v>2</v>
      </c>
      <c r="AA28" s="5">
        <v>183</v>
      </c>
      <c r="AB28" s="5">
        <v>2</v>
      </c>
      <c r="AC28" s="5">
        <v>186</v>
      </c>
      <c r="AD28" s="5"/>
      <c r="AE28" s="4"/>
      <c r="AF28" s="5">
        <v>2</v>
      </c>
      <c r="AG28" s="5">
        <v>208</v>
      </c>
      <c r="AH28" s="5">
        <v>2</v>
      </c>
      <c r="AI28" s="5">
        <v>219</v>
      </c>
      <c r="AJ28" s="5">
        <v>2</v>
      </c>
      <c r="AK28" s="5">
        <v>216</v>
      </c>
      <c r="AL28" s="5">
        <v>2</v>
      </c>
      <c r="AM28" s="5">
        <v>230</v>
      </c>
      <c r="AN28" s="5"/>
      <c r="AO28" s="5"/>
      <c r="AP28" s="5">
        <v>2</v>
      </c>
      <c r="AQ28" s="5">
        <v>207</v>
      </c>
      <c r="AR28" s="5">
        <v>2</v>
      </c>
      <c r="AS28" s="5">
        <v>210</v>
      </c>
      <c r="AT28" s="5">
        <v>2</v>
      </c>
      <c r="AU28" s="5">
        <v>210</v>
      </c>
      <c r="AV28" s="5">
        <v>2</v>
      </c>
      <c r="AW28" s="5">
        <v>216</v>
      </c>
      <c r="AX28" s="5"/>
      <c r="AY28" s="5"/>
      <c r="AZ28" s="5">
        <v>2</v>
      </c>
      <c r="BA28" s="5">
        <v>193</v>
      </c>
      <c r="BB28" s="5">
        <v>2</v>
      </c>
      <c r="BC28" s="5">
        <v>191</v>
      </c>
      <c r="BD28" s="5">
        <v>2</v>
      </c>
      <c r="BE28" s="5">
        <v>203</v>
      </c>
      <c r="BF28" s="5">
        <v>2</v>
      </c>
      <c r="BG28" s="5">
        <v>203</v>
      </c>
      <c r="BH28" s="5"/>
      <c r="BI28" s="4"/>
      <c r="BJ28" s="5">
        <v>2</v>
      </c>
      <c r="BK28" s="5">
        <v>194</v>
      </c>
      <c r="BL28" s="5">
        <v>2</v>
      </c>
      <c r="BM28" s="5">
        <v>194</v>
      </c>
      <c r="BN28" s="5">
        <v>2</v>
      </c>
      <c r="BO28" s="5">
        <v>194</v>
      </c>
      <c r="BP28" s="5">
        <v>2</v>
      </c>
      <c r="BQ28" s="5">
        <v>191</v>
      </c>
      <c r="BR28" s="5"/>
      <c r="BS28" s="5"/>
      <c r="BT28" s="5">
        <v>2</v>
      </c>
      <c r="BU28" s="5">
        <v>180</v>
      </c>
      <c r="BV28" s="5">
        <v>2</v>
      </c>
      <c r="BW28" s="5">
        <v>171</v>
      </c>
      <c r="BX28" s="5">
        <v>2</v>
      </c>
      <c r="BY28" s="5">
        <v>175</v>
      </c>
      <c r="BZ28" s="5">
        <v>2</v>
      </c>
      <c r="CA28" s="5">
        <v>175</v>
      </c>
      <c r="CB28" s="5"/>
      <c r="CC28" s="5"/>
      <c r="CD28" s="5">
        <v>2</v>
      </c>
      <c r="CE28" s="5">
        <v>147</v>
      </c>
      <c r="CF28" s="5">
        <v>2</v>
      </c>
      <c r="CG28" s="5">
        <v>148</v>
      </c>
      <c r="CH28" s="5">
        <v>2</v>
      </c>
      <c r="CI28" s="5">
        <v>146</v>
      </c>
      <c r="CJ28" s="5">
        <v>2</v>
      </c>
      <c r="CK28" s="5">
        <v>145</v>
      </c>
      <c r="CL28" s="5"/>
      <c r="CM28" s="4"/>
      <c r="CN28" s="5">
        <v>2</v>
      </c>
      <c r="CO28" s="5">
        <v>172</v>
      </c>
      <c r="CP28" s="5">
        <v>2</v>
      </c>
      <c r="CQ28" s="5">
        <v>173</v>
      </c>
      <c r="CR28" s="5">
        <v>2</v>
      </c>
      <c r="CS28" s="5">
        <v>187</v>
      </c>
      <c r="CT28" s="5">
        <v>2</v>
      </c>
      <c r="CU28" s="5">
        <v>180</v>
      </c>
      <c r="CV28" s="5"/>
      <c r="CW28" s="5"/>
      <c r="CX28" s="5">
        <v>2</v>
      </c>
      <c r="CY28" s="5">
        <v>220</v>
      </c>
      <c r="CZ28" s="5">
        <v>2</v>
      </c>
      <c r="DA28" s="5">
        <v>219</v>
      </c>
      <c r="DB28" s="5">
        <v>2</v>
      </c>
      <c r="DC28" s="5">
        <v>219</v>
      </c>
      <c r="DD28" s="5">
        <v>2</v>
      </c>
      <c r="DE28" s="5">
        <v>222</v>
      </c>
      <c r="DF28" s="5"/>
      <c r="DG28" s="5"/>
      <c r="DH28" s="5">
        <v>2</v>
      </c>
      <c r="DI28" s="5">
        <v>217</v>
      </c>
      <c r="DJ28" s="5">
        <v>2</v>
      </c>
      <c r="DK28" s="5">
        <v>228</v>
      </c>
      <c r="DL28" s="5">
        <v>2</v>
      </c>
      <c r="DM28" s="5">
        <v>229</v>
      </c>
      <c r="DN28" s="5">
        <v>2</v>
      </c>
      <c r="DO28" s="5">
        <v>227</v>
      </c>
      <c r="DP28" s="5"/>
      <c r="DQ28" s="4"/>
      <c r="DR28" s="5">
        <v>2</v>
      </c>
      <c r="DS28" s="5">
        <v>268</v>
      </c>
      <c r="DT28" s="5">
        <v>2</v>
      </c>
      <c r="DU28" s="5">
        <v>246</v>
      </c>
      <c r="DV28" s="5">
        <v>2</v>
      </c>
      <c r="DW28" s="5">
        <v>249</v>
      </c>
      <c r="DX28" s="5">
        <v>2</v>
      </c>
      <c r="DY28" s="5">
        <v>283</v>
      </c>
      <c r="DZ28" s="5"/>
      <c r="EA28" s="5"/>
      <c r="EB28" s="5">
        <v>2</v>
      </c>
      <c r="EC28" s="5">
        <v>180</v>
      </c>
      <c r="ED28" s="5">
        <v>2</v>
      </c>
      <c r="EE28" s="5">
        <v>201</v>
      </c>
      <c r="EF28" s="5">
        <v>2</v>
      </c>
      <c r="EG28" s="5">
        <v>175</v>
      </c>
      <c r="EH28" s="5">
        <v>2</v>
      </c>
      <c r="EI28" s="5">
        <v>182</v>
      </c>
      <c r="EJ28" s="5"/>
      <c r="EK28" s="5"/>
      <c r="EL28" s="5">
        <v>2</v>
      </c>
      <c r="EM28" s="5">
        <v>168</v>
      </c>
      <c r="EN28" s="5">
        <v>2</v>
      </c>
      <c r="EO28" s="5">
        <v>168</v>
      </c>
      <c r="EP28" s="5">
        <v>2</v>
      </c>
      <c r="EQ28" s="5">
        <v>166</v>
      </c>
      <c r="ER28" s="5">
        <v>2</v>
      </c>
      <c r="ES28" s="5">
        <v>166</v>
      </c>
      <c r="ET28" s="5"/>
      <c r="EU28" s="4"/>
      <c r="EV28" s="5">
        <v>2</v>
      </c>
      <c r="EW28" s="5">
        <v>206</v>
      </c>
      <c r="EX28" s="5">
        <v>2</v>
      </c>
      <c r="EY28" s="5">
        <v>206</v>
      </c>
      <c r="EZ28" s="5">
        <v>2</v>
      </c>
      <c r="FA28" s="5">
        <v>207</v>
      </c>
      <c r="FB28" s="5">
        <v>2</v>
      </c>
      <c r="FC28" s="5">
        <v>208</v>
      </c>
      <c r="FD28" s="5"/>
      <c r="FE28" s="5"/>
      <c r="FF28" s="5">
        <v>2</v>
      </c>
      <c r="FG28" s="5">
        <v>195</v>
      </c>
      <c r="FH28" s="5">
        <v>2</v>
      </c>
      <c r="FI28" s="5">
        <v>195</v>
      </c>
      <c r="FJ28" s="5">
        <v>2</v>
      </c>
      <c r="FK28" s="5">
        <v>194</v>
      </c>
      <c r="FL28" s="5">
        <v>2</v>
      </c>
      <c r="FM28" s="5">
        <v>194</v>
      </c>
      <c r="FN28" s="5"/>
      <c r="FO28" s="5"/>
      <c r="FP28" s="5">
        <v>2</v>
      </c>
      <c r="FQ28" s="5">
        <v>185</v>
      </c>
      <c r="FR28" s="5">
        <v>2</v>
      </c>
      <c r="FS28" s="5">
        <v>187</v>
      </c>
      <c r="FT28" s="5">
        <v>2</v>
      </c>
      <c r="FU28" s="5">
        <v>189</v>
      </c>
      <c r="FV28" s="5">
        <v>2</v>
      </c>
      <c r="FW28" s="5">
        <v>190</v>
      </c>
      <c r="FX28" s="5"/>
      <c r="FY28" s="4"/>
      <c r="FZ28" s="5">
        <v>2</v>
      </c>
      <c r="GA28" s="5">
        <v>159</v>
      </c>
      <c r="GB28" s="5">
        <v>2</v>
      </c>
      <c r="GC28" s="5">
        <v>161</v>
      </c>
      <c r="GD28" s="5">
        <v>2</v>
      </c>
      <c r="GE28" s="5">
        <v>163</v>
      </c>
      <c r="GF28" s="5">
        <v>2</v>
      </c>
      <c r="GG28" s="5">
        <v>166</v>
      </c>
      <c r="GH28" s="5"/>
      <c r="GI28" s="5"/>
      <c r="GJ28" s="5">
        <v>2</v>
      </c>
      <c r="GK28" s="5">
        <v>174</v>
      </c>
      <c r="GL28" s="5">
        <v>2</v>
      </c>
      <c r="GM28" s="5">
        <v>174</v>
      </c>
      <c r="GN28" s="5">
        <v>2</v>
      </c>
      <c r="GO28" s="5">
        <v>180</v>
      </c>
      <c r="GP28" s="5">
        <v>2</v>
      </c>
      <c r="GQ28" s="5">
        <v>175</v>
      </c>
      <c r="GR28" s="5"/>
      <c r="GS28" s="5"/>
      <c r="GT28" s="5">
        <v>2</v>
      </c>
      <c r="GU28" s="5">
        <v>163</v>
      </c>
      <c r="GV28" s="5">
        <v>2</v>
      </c>
      <c r="GW28" s="5">
        <v>161</v>
      </c>
      <c r="GX28" s="5">
        <v>2</v>
      </c>
      <c r="GY28" s="5">
        <v>162</v>
      </c>
      <c r="GZ28" s="5">
        <v>2</v>
      </c>
      <c r="HA28" s="5">
        <v>161</v>
      </c>
      <c r="HB28" s="5"/>
      <c r="HC28" s="4"/>
      <c r="HD28" s="5">
        <v>2</v>
      </c>
      <c r="HE28" s="5">
        <v>245</v>
      </c>
      <c r="HF28" s="5">
        <v>2</v>
      </c>
      <c r="HG28" s="5">
        <v>247</v>
      </c>
      <c r="HH28" s="5">
        <v>2</v>
      </c>
      <c r="HI28" s="5">
        <v>251</v>
      </c>
      <c r="HJ28" s="5">
        <v>2</v>
      </c>
      <c r="HK28" s="5">
        <v>243</v>
      </c>
      <c r="HL28" s="5"/>
      <c r="HM28" s="5"/>
      <c r="HN28" s="5">
        <v>2</v>
      </c>
      <c r="HO28" s="5">
        <v>183</v>
      </c>
      <c r="HP28" s="5">
        <v>2</v>
      </c>
      <c r="HQ28" s="5">
        <v>181</v>
      </c>
      <c r="HR28" s="5">
        <v>2</v>
      </c>
      <c r="HS28" s="5">
        <v>191</v>
      </c>
      <c r="HT28" s="5">
        <v>2</v>
      </c>
      <c r="HU28" s="5">
        <v>193</v>
      </c>
      <c r="HV28" s="5"/>
      <c r="HW28" s="5"/>
      <c r="HX28" s="5">
        <v>2</v>
      </c>
      <c r="HY28" s="5">
        <v>236</v>
      </c>
      <c r="HZ28" s="5">
        <v>2</v>
      </c>
      <c r="IA28" s="5">
        <v>236</v>
      </c>
      <c r="IB28" s="5">
        <v>2</v>
      </c>
      <c r="IC28" s="5">
        <v>237</v>
      </c>
      <c r="ID28" s="5">
        <v>2</v>
      </c>
      <c r="IE28" s="5">
        <v>233</v>
      </c>
    </row>
    <row r="29" spans="1:239" x14ac:dyDescent="0.25">
      <c r="A29" s="4"/>
      <c r="B29" s="5">
        <v>3</v>
      </c>
      <c r="C29" s="5">
        <v>190</v>
      </c>
      <c r="D29" s="5">
        <v>3</v>
      </c>
      <c r="E29" s="5">
        <v>189</v>
      </c>
      <c r="F29" s="5">
        <v>3</v>
      </c>
      <c r="G29" s="5">
        <v>192</v>
      </c>
      <c r="H29" s="5">
        <v>3</v>
      </c>
      <c r="I29" s="5">
        <v>195</v>
      </c>
      <c r="J29" s="5"/>
      <c r="K29" s="5"/>
      <c r="L29" s="5">
        <v>3</v>
      </c>
      <c r="M29" s="5">
        <v>182</v>
      </c>
      <c r="N29" s="5">
        <v>3</v>
      </c>
      <c r="O29" s="5">
        <v>181</v>
      </c>
      <c r="P29" s="5">
        <v>3</v>
      </c>
      <c r="Q29" s="5">
        <v>184</v>
      </c>
      <c r="R29" s="5">
        <v>3</v>
      </c>
      <c r="S29" s="5">
        <v>181</v>
      </c>
      <c r="T29" s="5"/>
      <c r="U29" s="5"/>
      <c r="V29" s="5">
        <v>3</v>
      </c>
      <c r="W29" s="5">
        <v>179</v>
      </c>
      <c r="X29" s="5">
        <v>3</v>
      </c>
      <c r="Y29" s="5">
        <v>179</v>
      </c>
      <c r="Z29" s="5">
        <v>3</v>
      </c>
      <c r="AA29" s="5">
        <v>173</v>
      </c>
      <c r="AB29" s="5">
        <v>3</v>
      </c>
      <c r="AC29" s="5">
        <v>176</v>
      </c>
      <c r="AD29" s="5"/>
      <c r="AE29" s="4"/>
      <c r="AF29" s="5">
        <v>3</v>
      </c>
      <c r="AG29" s="5">
        <v>207</v>
      </c>
      <c r="AH29" s="5">
        <v>3</v>
      </c>
      <c r="AI29" s="5">
        <v>206</v>
      </c>
      <c r="AJ29" s="5">
        <v>3</v>
      </c>
      <c r="AK29" s="5">
        <v>202</v>
      </c>
      <c r="AL29" s="5">
        <v>3</v>
      </c>
      <c r="AM29" s="5">
        <v>215</v>
      </c>
      <c r="AN29" s="5"/>
      <c r="AO29" s="5"/>
      <c r="AP29" s="5">
        <v>3</v>
      </c>
      <c r="AQ29" s="5">
        <v>196</v>
      </c>
      <c r="AR29" s="5">
        <v>3</v>
      </c>
      <c r="AS29" s="5">
        <v>201</v>
      </c>
      <c r="AT29" s="5">
        <v>3</v>
      </c>
      <c r="AU29" s="5">
        <v>197</v>
      </c>
      <c r="AV29" s="5">
        <v>3</v>
      </c>
      <c r="AW29" s="5">
        <v>198</v>
      </c>
      <c r="AX29" s="5"/>
      <c r="AY29" s="5"/>
      <c r="AZ29" s="5">
        <v>3</v>
      </c>
      <c r="BA29" s="5">
        <v>183</v>
      </c>
      <c r="BB29" s="5">
        <v>3</v>
      </c>
      <c r="BC29" s="5">
        <v>178</v>
      </c>
      <c r="BD29" s="5">
        <v>3</v>
      </c>
      <c r="BE29" s="5">
        <v>191</v>
      </c>
      <c r="BF29" s="5">
        <v>3</v>
      </c>
      <c r="BG29" s="5">
        <v>191</v>
      </c>
      <c r="BH29" s="5"/>
      <c r="BI29" s="4"/>
      <c r="BJ29" s="5">
        <v>3</v>
      </c>
      <c r="BK29" s="5">
        <v>190</v>
      </c>
      <c r="BL29" s="5">
        <v>3</v>
      </c>
      <c r="BM29" s="5">
        <v>193</v>
      </c>
      <c r="BN29" s="5">
        <v>3</v>
      </c>
      <c r="BO29" s="5">
        <v>194</v>
      </c>
      <c r="BP29" s="5">
        <v>3</v>
      </c>
      <c r="BQ29" s="5">
        <v>187</v>
      </c>
      <c r="BR29" s="5"/>
      <c r="BS29" s="5"/>
      <c r="BT29" s="5">
        <v>3</v>
      </c>
      <c r="BU29" s="5">
        <v>168</v>
      </c>
      <c r="BV29" s="5">
        <v>3</v>
      </c>
      <c r="BW29" s="5">
        <v>173</v>
      </c>
      <c r="BX29" s="5">
        <v>3</v>
      </c>
      <c r="BY29" s="5">
        <v>162</v>
      </c>
      <c r="BZ29" s="5">
        <v>3</v>
      </c>
      <c r="CA29" s="5">
        <v>162</v>
      </c>
      <c r="CB29" s="5"/>
      <c r="CC29" s="5"/>
      <c r="CD29" s="5">
        <v>3</v>
      </c>
      <c r="CE29" s="5">
        <v>140</v>
      </c>
      <c r="CF29" s="5">
        <v>3</v>
      </c>
      <c r="CG29" s="5">
        <v>137</v>
      </c>
      <c r="CH29" s="5">
        <v>3</v>
      </c>
      <c r="CI29" s="5">
        <v>143</v>
      </c>
      <c r="CJ29" s="5">
        <v>3</v>
      </c>
      <c r="CK29" s="5">
        <v>141</v>
      </c>
      <c r="CL29" s="5"/>
      <c r="CM29" s="4"/>
      <c r="CN29" s="5">
        <v>3</v>
      </c>
      <c r="CO29" s="5">
        <v>168</v>
      </c>
      <c r="CP29" s="5">
        <v>3</v>
      </c>
      <c r="CQ29" s="5">
        <v>164</v>
      </c>
      <c r="CR29" s="5">
        <v>3</v>
      </c>
      <c r="CS29" s="5">
        <v>177</v>
      </c>
      <c r="CT29" s="5">
        <v>3</v>
      </c>
      <c r="CU29" s="5">
        <v>168</v>
      </c>
      <c r="CV29" s="5"/>
      <c r="CW29" s="5"/>
      <c r="CX29" s="5">
        <v>3</v>
      </c>
      <c r="CY29" s="5">
        <v>204</v>
      </c>
      <c r="CZ29" s="5">
        <v>3</v>
      </c>
      <c r="DA29" s="5">
        <v>209</v>
      </c>
      <c r="DB29" s="5">
        <v>3</v>
      </c>
      <c r="DC29" s="5">
        <v>209</v>
      </c>
      <c r="DD29" s="5">
        <v>3</v>
      </c>
      <c r="DE29" s="5">
        <v>212</v>
      </c>
      <c r="DF29" s="5"/>
      <c r="DG29" s="5"/>
      <c r="DH29" s="5">
        <v>3</v>
      </c>
      <c r="DI29" s="5">
        <v>205</v>
      </c>
      <c r="DJ29" s="5">
        <v>3</v>
      </c>
      <c r="DK29" s="5">
        <v>226</v>
      </c>
      <c r="DL29" s="5">
        <v>3</v>
      </c>
      <c r="DM29" s="5">
        <v>228</v>
      </c>
      <c r="DN29" s="5">
        <v>3</v>
      </c>
      <c r="DO29" s="5">
        <v>220</v>
      </c>
      <c r="DP29" s="5"/>
      <c r="DQ29" s="4"/>
      <c r="DR29" s="5">
        <v>3</v>
      </c>
      <c r="DS29" s="5">
        <v>257</v>
      </c>
      <c r="DT29" s="5">
        <v>3</v>
      </c>
      <c r="DU29" s="5">
        <v>224</v>
      </c>
      <c r="DV29" s="5">
        <v>3</v>
      </c>
      <c r="DW29" s="5">
        <v>236</v>
      </c>
      <c r="DX29" s="5">
        <v>3</v>
      </c>
      <c r="DY29" s="5">
        <v>264</v>
      </c>
      <c r="DZ29" s="5"/>
      <c r="EA29" s="5"/>
      <c r="EB29" s="5">
        <v>3</v>
      </c>
      <c r="EC29" s="5">
        <v>174</v>
      </c>
      <c r="ED29" s="5">
        <v>3</v>
      </c>
      <c r="EE29" s="5">
        <v>194</v>
      </c>
      <c r="EF29" s="5">
        <v>3</v>
      </c>
      <c r="EG29" s="5">
        <v>174</v>
      </c>
      <c r="EH29" s="5">
        <v>3</v>
      </c>
      <c r="EI29" s="5">
        <v>175</v>
      </c>
      <c r="EJ29" s="5"/>
      <c r="EK29" s="5"/>
      <c r="EL29" s="5">
        <v>3</v>
      </c>
      <c r="EM29" s="5">
        <v>158</v>
      </c>
      <c r="EN29" s="5">
        <v>3</v>
      </c>
      <c r="EO29" s="5">
        <v>158</v>
      </c>
      <c r="EP29" s="5">
        <v>3</v>
      </c>
      <c r="EQ29" s="5">
        <v>159</v>
      </c>
      <c r="ER29" s="5">
        <v>3</v>
      </c>
      <c r="ES29" s="5">
        <v>161</v>
      </c>
      <c r="ET29" s="5"/>
      <c r="EU29" s="4"/>
      <c r="EV29" s="5">
        <v>3</v>
      </c>
      <c r="EW29" s="5">
        <v>194</v>
      </c>
      <c r="EX29" s="5">
        <v>3</v>
      </c>
      <c r="EY29" s="5">
        <v>198</v>
      </c>
      <c r="EZ29" s="5">
        <v>3</v>
      </c>
      <c r="FA29" s="5">
        <v>200</v>
      </c>
      <c r="FB29" s="5">
        <v>3</v>
      </c>
      <c r="FC29" s="5">
        <v>193</v>
      </c>
      <c r="FD29" s="5"/>
      <c r="FE29" s="5"/>
      <c r="FF29" s="5">
        <v>3</v>
      </c>
      <c r="FG29" s="5">
        <v>186</v>
      </c>
      <c r="FH29" s="5">
        <v>3</v>
      </c>
      <c r="FI29" s="5">
        <v>183</v>
      </c>
      <c r="FJ29" s="5">
        <v>3</v>
      </c>
      <c r="FK29" s="5">
        <v>183</v>
      </c>
      <c r="FL29" s="5">
        <v>3</v>
      </c>
      <c r="FM29" s="5">
        <v>185</v>
      </c>
      <c r="FN29" s="5"/>
      <c r="FO29" s="5"/>
      <c r="FP29" s="5">
        <v>3</v>
      </c>
      <c r="FQ29" s="5">
        <v>176</v>
      </c>
      <c r="FR29" s="5">
        <v>3</v>
      </c>
      <c r="FS29" s="5">
        <v>176</v>
      </c>
      <c r="FT29" s="5">
        <v>3</v>
      </c>
      <c r="FU29" s="5">
        <v>180</v>
      </c>
      <c r="FV29" s="5">
        <v>3</v>
      </c>
      <c r="FW29" s="5">
        <v>180</v>
      </c>
      <c r="FX29" s="5"/>
      <c r="FY29" s="4"/>
      <c r="FZ29" s="5">
        <v>3</v>
      </c>
      <c r="GA29" s="5">
        <v>158</v>
      </c>
      <c r="GB29" s="5">
        <v>3</v>
      </c>
      <c r="GC29" s="5">
        <v>154</v>
      </c>
      <c r="GD29" s="5">
        <v>3</v>
      </c>
      <c r="GE29" s="5">
        <v>159</v>
      </c>
      <c r="GF29" s="5">
        <v>3</v>
      </c>
      <c r="GG29" s="5">
        <v>160</v>
      </c>
      <c r="GH29" s="5"/>
      <c r="GI29" s="5"/>
      <c r="GJ29" s="5">
        <v>3</v>
      </c>
      <c r="GK29" s="5">
        <v>159</v>
      </c>
      <c r="GL29" s="5">
        <v>3</v>
      </c>
      <c r="GM29" s="5">
        <v>166</v>
      </c>
      <c r="GN29" s="5">
        <v>3</v>
      </c>
      <c r="GO29" s="5">
        <v>176</v>
      </c>
      <c r="GP29" s="5">
        <v>3</v>
      </c>
      <c r="GQ29" s="5">
        <v>169</v>
      </c>
      <c r="GR29" s="5"/>
      <c r="GS29" s="5"/>
      <c r="GT29" s="5">
        <v>3</v>
      </c>
      <c r="GU29" s="5">
        <v>150</v>
      </c>
      <c r="GV29" s="5">
        <v>3</v>
      </c>
      <c r="GW29" s="5">
        <v>156</v>
      </c>
      <c r="GX29" s="5">
        <v>3</v>
      </c>
      <c r="GY29" s="5">
        <v>154</v>
      </c>
      <c r="GZ29" s="5">
        <v>3</v>
      </c>
      <c r="HA29" s="5">
        <v>156</v>
      </c>
      <c r="HB29" s="5"/>
      <c r="HC29" s="4"/>
      <c r="HD29" s="5">
        <v>3</v>
      </c>
      <c r="HE29" s="5">
        <v>234</v>
      </c>
      <c r="HF29" s="5">
        <v>3</v>
      </c>
      <c r="HG29" s="5">
        <v>231</v>
      </c>
      <c r="HH29" s="5">
        <v>3</v>
      </c>
      <c r="HI29" s="5">
        <v>240</v>
      </c>
      <c r="HJ29" s="5">
        <v>3</v>
      </c>
      <c r="HK29" s="5">
        <v>232</v>
      </c>
      <c r="HL29" s="5"/>
      <c r="HM29" s="5"/>
      <c r="HN29" s="5">
        <v>3</v>
      </c>
      <c r="HO29" s="5">
        <v>172</v>
      </c>
      <c r="HP29" s="5">
        <v>3</v>
      </c>
      <c r="HQ29" s="5">
        <v>175</v>
      </c>
      <c r="HR29" s="5">
        <v>3</v>
      </c>
      <c r="HS29" s="5">
        <v>179</v>
      </c>
      <c r="HT29" s="5">
        <v>3</v>
      </c>
      <c r="HU29" s="5">
        <v>191</v>
      </c>
      <c r="HV29" s="5"/>
      <c r="HW29" s="5"/>
      <c r="HX29" s="5">
        <v>3</v>
      </c>
      <c r="HY29" s="5">
        <v>223</v>
      </c>
      <c r="HZ29" s="5">
        <v>3</v>
      </c>
      <c r="IA29" s="5">
        <v>223</v>
      </c>
      <c r="IB29" s="5">
        <v>3</v>
      </c>
      <c r="IC29" s="5">
        <v>224</v>
      </c>
      <c r="ID29" s="5">
        <v>3</v>
      </c>
      <c r="IE29" s="5">
        <v>220</v>
      </c>
    </row>
    <row r="30" spans="1:239" x14ac:dyDescent="0.25">
      <c r="A30" s="4"/>
      <c r="B30" s="5" t="s">
        <v>22</v>
      </c>
      <c r="C30" s="5">
        <f>AVERAGE(C27:C29)</f>
        <v>196.66666666666666</v>
      </c>
      <c r="D30" s="5" t="s">
        <v>22</v>
      </c>
      <c r="E30" s="5">
        <f>AVERAGE(E27:E29)</f>
        <v>194.66666666666666</v>
      </c>
      <c r="F30" s="5" t="s">
        <v>22</v>
      </c>
      <c r="G30" s="5">
        <f>AVERAGE(G27:G29)</f>
        <v>196</v>
      </c>
      <c r="H30" s="5" t="s">
        <v>22</v>
      </c>
      <c r="I30" s="5">
        <f>AVERAGE(I27:I29)</f>
        <v>198.33333333333334</v>
      </c>
      <c r="J30" s="5"/>
      <c r="K30" s="5"/>
      <c r="L30" s="5" t="s">
        <v>22</v>
      </c>
      <c r="M30" s="5">
        <f>AVERAGE(M27:M29)</f>
        <v>186</v>
      </c>
      <c r="N30" s="5" t="s">
        <v>22</v>
      </c>
      <c r="O30" s="5">
        <f>AVERAGE(O27:O29)</f>
        <v>185</v>
      </c>
      <c r="P30" s="5" t="s">
        <v>22</v>
      </c>
      <c r="Q30" s="5">
        <f>AVERAGE(Q27:Q29)</f>
        <v>185.66666666666666</v>
      </c>
      <c r="R30" s="5" t="s">
        <v>22</v>
      </c>
      <c r="S30" s="5">
        <f>AVERAGE(S27:S29)</f>
        <v>186</v>
      </c>
      <c r="T30" s="5"/>
      <c r="U30" s="5"/>
      <c r="V30" s="5" t="s">
        <v>22</v>
      </c>
      <c r="W30" s="5">
        <f>AVERAGE(W27:W29)</f>
        <v>181.66666666666666</v>
      </c>
      <c r="X30" s="5" t="s">
        <v>22</v>
      </c>
      <c r="Y30" s="5">
        <f>AVERAGE(Y27:Y29)</f>
        <v>181.66666666666666</v>
      </c>
      <c r="Z30" s="5" t="s">
        <v>22</v>
      </c>
      <c r="AA30" s="5">
        <f>AVERAGE(AA27:AA29)</f>
        <v>176.66666666666666</v>
      </c>
      <c r="AB30" s="5" t="s">
        <v>22</v>
      </c>
      <c r="AC30" s="5">
        <f>AVERAGE(AC27:AC29)</f>
        <v>178.66666666666666</v>
      </c>
      <c r="AD30" s="5"/>
      <c r="AE30" s="4"/>
      <c r="AF30" s="5" t="s">
        <v>22</v>
      </c>
      <c r="AG30" s="5">
        <f>AVERAGE(AG27:AG29)</f>
        <v>207.66666666666666</v>
      </c>
      <c r="AH30" s="5" t="s">
        <v>22</v>
      </c>
      <c r="AI30" s="5">
        <f>AVERAGE(AI27:AI29)</f>
        <v>209.66666666666666</v>
      </c>
      <c r="AJ30" s="5" t="s">
        <v>22</v>
      </c>
      <c r="AK30" s="5">
        <f>AVERAGE(AK27:AK29)</f>
        <v>207.33333333333334</v>
      </c>
      <c r="AL30" s="5" t="s">
        <v>22</v>
      </c>
      <c r="AM30" s="5">
        <f>AVERAGE(AM27:AM29)</f>
        <v>221.33333333333334</v>
      </c>
      <c r="AN30" s="5"/>
      <c r="AO30" s="5"/>
      <c r="AP30" s="5" t="s">
        <v>22</v>
      </c>
      <c r="AQ30" s="5">
        <f>AVERAGE(AQ27:AQ29)</f>
        <v>201</v>
      </c>
      <c r="AR30" s="5" t="s">
        <v>22</v>
      </c>
      <c r="AS30" s="5">
        <f>AVERAGE(AS27:AS29)</f>
        <v>204.66666666666666</v>
      </c>
      <c r="AT30" s="5" t="s">
        <v>22</v>
      </c>
      <c r="AU30" s="5">
        <f>AVERAGE(AU27:AU29)</f>
        <v>203.33333333333334</v>
      </c>
      <c r="AV30" s="5" t="s">
        <v>22</v>
      </c>
      <c r="AW30" s="5">
        <f>AVERAGE(AW27:AW29)</f>
        <v>206.66666666666666</v>
      </c>
      <c r="AX30" s="5"/>
      <c r="AY30" s="5"/>
      <c r="AZ30" s="5" t="s">
        <v>22</v>
      </c>
      <c r="BA30" s="5">
        <f>AVERAGE(BA27:BA29)</f>
        <v>187</v>
      </c>
      <c r="BB30" s="5" t="s">
        <v>22</v>
      </c>
      <c r="BC30" s="5">
        <f>AVERAGE(BC27:BC29)</f>
        <v>184.33333333333334</v>
      </c>
      <c r="BD30" s="5" t="s">
        <v>22</v>
      </c>
      <c r="BE30" s="5">
        <f>AVERAGE(BE27:BE29)</f>
        <v>197.66666666666666</v>
      </c>
      <c r="BF30" s="5" t="s">
        <v>22</v>
      </c>
      <c r="BG30" s="5">
        <f>AVERAGE(BG27:BG29)</f>
        <v>197.66666666666666</v>
      </c>
      <c r="BH30" s="5"/>
      <c r="BI30" s="4"/>
      <c r="BJ30" s="5" t="s">
        <v>22</v>
      </c>
      <c r="BK30" s="5">
        <f>AVERAGE(BK27:BK29)</f>
        <v>192.33333333333334</v>
      </c>
      <c r="BL30" s="5" t="s">
        <v>22</v>
      </c>
      <c r="BM30" s="5">
        <f>AVERAGE(BM27:BM29)</f>
        <v>194</v>
      </c>
      <c r="BN30" s="5" t="s">
        <v>22</v>
      </c>
      <c r="BO30" s="5">
        <f>AVERAGE(BO27:BO29)</f>
        <v>194</v>
      </c>
      <c r="BP30" s="5" t="s">
        <v>22</v>
      </c>
      <c r="BQ30" s="5">
        <f>AVERAGE(BQ27:BQ29)</f>
        <v>189.33333333333334</v>
      </c>
      <c r="BR30" s="5"/>
      <c r="BS30" s="5"/>
      <c r="BT30" s="5" t="s">
        <v>22</v>
      </c>
      <c r="BU30" s="5">
        <f>AVERAGE(BU27:BU29)</f>
        <v>173.33333333333334</v>
      </c>
      <c r="BV30" s="5" t="s">
        <v>22</v>
      </c>
      <c r="BW30" s="5">
        <f>AVERAGE(BW27:BW29)</f>
        <v>169.66666666666666</v>
      </c>
      <c r="BX30" s="5" t="s">
        <v>22</v>
      </c>
      <c r="BY30" s="5">
        <f>AVERAGE(BY27:BY29)</f>
        <v>168</v>
      </c>
      <c r="BZ30" s="5" t="s">
        <v>22</v>
      </c>
      <c r="CA30" s="5">
        <f>AVERAGE(CA27:CA29)</f>
        <v>168</v>
      </c>
      <c r="CB30" s="5"/>
      <c r="CC30" s="5"/>
      <c r="CD30" s="5" t="s">
        <v>22</v>
      </c>
      <c r="CE30" s="5">
        <f>AVERAGE(CE27:CE29)</f>
        <v>142.66666666666666</v>
      </c>
      <c r="CF30" s="5" t="s">
        <v>22</v>
      </c>
      <c r="CG30" s="5">
        <f>AVERAGE(CG27:CG29)</f>
        <v>142</v>
      </c>
      <c r="CH30" s="5" t="s">
        <v>22</v>
      </c>
      <c r="CI30" s="5">
        <f>AVERAGE(CI27:CI29)</f>
        <v>144.33333333333334</v>
      </c>
      <c r="CJ30" s="5" t="s">
        <v>22</v>
      </c>
      <c r="CK30" s="5">
        <f>AVERAGE(CK27:CK29)</f>
        <v>144</v>
      </c>
      <c r="CL30" s="5"/>
      <c r="CM30" s="4"/>
      <c r="CN30" s="5" t="s">
        <v>22</v>
      </c>
      <c r="CO30" s="5">
        <f>AVERAGE(CO27:CO29)</f>
        <v>166.66666666666666</v>
      </c>
      <c r="CP30" s="5" t="s">
        <v>22</v>
      </c>
      <c r="CQ30" s="5">
        <f>AVERAGE(CQ27:CQ29)</f>
        <v>168.33333333333334</v>
      </c>
      <c r="CR30" s="5" t="s">
        <v>22</v>
      </c>
      <c r="CS30" s="5">
        <f>AVERAGE(CS27:CS29)</f>
        <v>182.33333333333334</v>
      </c>
      <c r="CT30" s="5" t="s">
        <v>22</v>
      </c>
      <c r="CU30" s="5">
        <f>AVERAGE(CU27:CU29)</f>
        <v>173</v>
      </c>
      <c r="CV30" s="5"/>
      <c r="CW30" s="5"/>
      <c r="CX30" s="5" t="s">
        <v>22</v>
      </c>
      <c r="CY30" s="5">
        <f>AVERAGE(CY27:CY29)</f>
        <v>212.33333333333334</v>
      </c>
      <c r="CZ30" s="5" t="s">
        <v>22</v>
      </c>
      <c r="DA30" s="5">
        <f>AVERAGE(DA27:DA29)</f>
        <v>213.33333333333334</v>
      </c>
      <c r="DB30" s="5" t="s">
        <v>22</v>
      </c>
      <c r="DC30" s="5">
        <f>AVERAGE(DC27:DC29)</f>
        <v>211.33333333333334</v>
      </c>
      <c r="DD30" s="5" t="s">
        <v>22</v>
      </c>
      <c r="DE30" s="5">
        <f>AVERAGE(DE27:DE29)</f>
        <v>216</v>
      </c>
      <c r="DF30" s="5"/>
      <c r="DG30" s="5"/>
      <c r="DH30" s="5" t="s">
        <v>22</v>
      </c>
      <c r="DI30" s="5">
        <f>AVERAGE(DI27:DI29)</f>
        <v>208.66666666666666</v>
      </c>
      <c r="DJ30" s="5" t="s">
        <v>22</v>
      </c>
      <c r="DK30" s="5">
        <f>AVERAGE(DK27:DK29)</f>
        <v>225</v>
      </c>
      <c r="DL30" s="5" t="s">
        <v>22</v>
      </c>
      <c r="DM30" s="5">
        <f>AVERAGE(DM27:DM29)</f>
        <v>227.33333333333334</v>
      </c>
      <c r="DN30" s="5" t="s">
        <v>22</v>
      </c>
      <c r="DO30" s="5">
        <f>AVERAGE(DO27:DO29)</f>
        <v>222.33333333333334</v>
      </c>
      <c r="DP30" s="5"/>
      <c r="DQ30" s="4"/>
      <c r="DR30" s="5" t="s">
        <v>22</v>
      </c>
      <c r="DS30" s="5">
        <f>AVERAGE(DS27:DS29)</f>
        <v>262.66666666666669</v>
      </c>
      <c r="DT30" s="5" t="s">
        <v>22</v>
      </c>
      <c r="DU30" s="5">
        <f>AVERAGE(DU27:DU29)</f>
        <v>233</v>
      </c>
      <c r="DV30" s="5" t="s">
        <v>22</v>
      </c>
      <c r="DW30" s="5">
        <f>AVERAGE(DW27:DW29)</f>
        <v>239.66666666666666</v>
      </c>
      <c r="DX30" s="5" t="s">
        <v>22</v>
      </c>
      <c r="DY30" s="5">
        <f>AVERAGE(DY27:DY29)</f>
        <v>269.33333333333331</v>
      </c>
      <c r="DZ30" s="5"/>
      <c r="EA30" s="5"/>
      <c r="EB30" s="5" t="s">
        <v>22</v>
      </c>
      <c r="EC30" s="5">
        <f>AVERAGE(EC27:EC29)</f>
        <v>175.33333333333334</v>
      </c>
      <c r="ED30" s="5" t="s">
        <v>22</v>
      </c>
      <c r="EE30" s="5">
        <f>AVERAGE(EE27:EE29)</f>
        <v>198.66666666666666</v>
      </c>
      <c r="EF30" s="5" t="s">
        <v>22</v>
      </c>
      <c r="EG30" s="5">
        <f>AVERAGE(EG27:EG29)</f>
        <v>175</v>
      </c>
      <c r="EH30" s="5" t="s">
        <v>22</v>
      </c>
      <c r="EI30" s="5">
        <f>AVERAGE(EI27:EI29)</f>
        <v>176.66666666666666</v>
      </c>
      <c r="EJ30" s="5"/>
      <c r="EK30" s="5"/>
      <c r="EL30" s="5" t="s">
        <v>22</v>
      </c>
      <c r="EM30" s="5">
        <f>AVERAGE(EM27:EM29)</f>
        <v>162.33333333333334</v>
      </c>
      <c r="EN30" s="5" t="s">
        <v>22</v>
      </c>
      <c r="EO30" s="5">
        <f>AVERAGE(EO27:EO29)</f>
        <v>162.66666666666666</v>
      </c>
      <c r="EP30" s="5" t="s">
        <v>22</v>
      </c>
      <c r="EQ30" s="5">
        <f>AVERAGE(EQ27:EQ29)</f>
        <v>162.33333333333334</v>
      </c>
      <c r="ER30" s="5" t="s">
        <v>22</v>
      </c>
      <c r="ES30" s="5">
        <f>AVERAGE(ES27:ES29)</f>
        <v>163.33333333333334</v>
      </c>
      <c r="ET30" s="5"/>
      <c r="EU30" s="4"/>
      <c r="EV30" s="5" t="s">
        <v>22</v>
      </c>
      <c r="EW30" s="5">
        <f>AVERAGE(EW27:EW29)</f>
        <v>202.33333333333334</v>
      </c>
      <c r="EX30" s="5" t="s">
        <v>22</v>
      </c>
      <c r="EY30" s="5">
        <f>AVERAGE(EY27:EY29)</f>
        <v>202.33333333333334</v>
      </c>
      <c r="EZ30" s="5" t="s">
        <v>22</v>
      </c>
      <c r="FA30" s="5">
        <f>AVERAGE(FA27:FA29)</f>
        <v>202.33333333333334</v>
      </c>
      <c r="FB30" s="5" t="s">
        <v>22</v>
      </c>
      <c r="FC30" s="5">
        <f>AVERAGE(FC27:FC29)</f>
        <v>200</v>
      </c>
      <c r="FD30" s="5"/>
      <c r="FE30" s="5"/>
      <c r="FF30" s="5" t="s">
        <v>22</v>
      </c>
      <c r="FG30" s="5">
        <f>AVERAGE(FG27:FG29)</f>
        <v>188.66666666666666</v>
      </c>
      <c r="FH30" s="5" t="s">
        <v>22</v>
      </c>
      <c r="FI30" s="5">
        <f>AVERAGE(FI27:FI29)</f>
        <v>187.66666666666666</v>
      </c>
      <c r="FJ30" s="5" t="s">
        <v>22</v>
      </c>
      <c r="FK30" s="5">
        <f>AVERAGE(FK27:FK29)</f>
        <v>188</v>
      </c>
      <c r="FL30" s="5" t="s">
        <v>22</v>
      </c>
      <c r="FM30" s="5">
        <f>AVERAGE(FM27:FM29)</f>
        <v>188.33333333333334</v>
      </c>
      <c r="FN30" s="5"/>
      <c r="FO30" s="5"/>
      <c r="FP30" s="5" t="s">
        <v>22</v>
      </c>
      <c r="FQ30" s="5">
        <f>AVERAGE(FQ27:FQ29)</f>
        <v>179.66666666666666</v>
      </c>
      <c r="FR30" s="5" t="s">
        <v>22</v>
      </c>
      <c r="FS30" s="5">
        <f>AVERAGE(FS27:FS29)</f>
        <v>181.33333333333334</v>
      </c>
      <c r="FT30" s="5" t="s">
        <v>22</v>
      </c>
      <c r="FU30" s="5">
        <f>AVERAGE(FU27:FU29)</f>
        <v>183.66666666666666</v>
      </c>
      <c r="FV30" s="5" t="s">
        <v>22</v>
      </c>
      <c r="FW30" s="5">
        <f>AVERAGE(FW27:FW29)</f>
        <v>183.66666666666666</v>
      </c>
      <c r="FX30" s="5"/>
      <c r="FY30" s="4"/>
      <c r="FZ30" s="5" t="s">
        <v>22</v>
      </c>
      <c r="GA30" s="5">
        <f>AVERAGE(GA27:GA29)</f>
        <v>158.66666666666666</v>
      </c>
      <c r="GB30" s="5" t="s">
        <v>22</v>
      </c>
      <c r="GC30" s="5">
        <f>AVERAGE(GC27:GC29)</f>
        <v>156.33333333333334</v>
      </c>
      <c r="GD30" s="5" t="s">
        <v>22</v>
      </c>
      <c r="GE30" s="5">
        <f>AVERAGE(GE27:GE29)</f>
        <v>160.33333333333334</v>
      </c>
      <c r="GF30" s="5" t="s">
        <v>22</v>
      </c>
      <c r="GG30" s="5">
        <f>AVERAGE(GG27:GG29)</f>
        <v>161.66666666666666</v>
      </c>
      <c r="GH30" s="5"/>
      <c r="GI30" s="5"/>
      <c r="GJ30" s="5" t="s">
        <v>22</v>
      </c>
      <c r="GK30" s="5">
        <f>AVERAGE(GK27:GK29)</f>
        <v>166.33333333333334</v>
      </c>
      <c r="GL30" s="5" t="s">
        <v>22</v>
      </c>
      <c r="GM30" s="5">
        <f>AVERAGE(GM27:GM29)</f>
        <v>170</v>
      </c>
      <c r="GN30" s="5" t="s">
        <v>22</v>
      </c>
      <c r="GO30" s="5">
        <f>AVERAGE(GO27:GO29)</f>
        <v>175.33333333333334</v>
      </c>
      <c r="GP30" s="5" t="s">
        <v>22</v>
      </c>
      <c r="GQ30" s="5">
        <f>AVERAGE(GQ27:GQ29)</f>
        <v>172</v>
      </c>
      <c r="GR30" s="5"/>
      <c r="GS30" s="5"/>
      <c r="GT30" s="5" t="s">
        <v>22</v>
      </c>
      <c r="GU30" s="5">
        <f>AVERAGE(GU27:GU29)</f>
        <v>155.66666666666666</v>
      </c>
      <c r="GV30" s="5" t="s">
        <v>22</v>
      </c>
      <c r="GW30" s="5">
        <f>AVERAGE(GW27:GW29)</f>
        <v>158.33333333333334</v>
      </c>
      <c r="GX30" s="5" t="s">
        <v>22</v>
      </c>
      <c r="GY30" s="5">
        <f>AVERAGE(GY27:GY29)</f>
        <v>157</v>
      </c>
      <c r="GZ30" s="5" t="s">
        <v>22</v>
      </c>
      <c r="HA30" s="5">
        <f>AVERAGE(HA27:HA29)</f>
        <v>157.33333333333334</v>
      </c>
      <c r="HB30" s="5"/>
      <c r="HC30" s="4"/>
      <c r="HD30" s="5" t="s">
        <v>22</v>
      </c>
      <c r="HE30" s="5">
        <f>AVERAGE(HE27:HE29)</f>
        <v>240</v>
      </c>
      <c r="HF30" s="5" t="s">
        <v>22</v>
      </c>
      <c r="HG30" s="5">
        <f>AVERAGE(HG27:HG29)</f>
        <v>236.66666666666666</v>
      </c>
      <c r="HH30" s="5" t="s">
        <v>22</v>
      </c>
      <c r="HI30" s="5">
        <f>AVERAGE(HI27:HI29)</f>
        <v>244.66666666666666</v>
      </c>
      <c r="HJ30" s="5" t="s">
        <v>22</v>
      </c>
      <c r="HK30" s="5">
        <f>AVERAGE(HK27:HK29)</f>
        <v>238</v>
      </c>
      <c r="HL30" s="5"/>
      <c r="HM30" s="5"/>
      <c r="HN30" s="5" t="s">
        <v>22</v>
      </c>
      <c r="HO30" s="5">
        <f>AVERAGE(HO27:HO29)</f>
        <v>177</v>
      </c>
      <c r="HP30" s="5" t="s">
        <v>22</v>
      </c>
      <c r="HQ30" s="5">
        <f>AVERAGE(HQ27:HQ29)</f>
        <v>177.66666666666666</v>
      </c>
      <c r="HR30" s="5" t="s">
        <v>22</v>
      </c>
      <c r="HS30" s="5">
        <f>AVERAGE(HS27:HS29)</f>
        <v>185.33333333333334</v>
      </c>
      <c r="HT30" s="5" t="s">
        <v>22</v>
      </c>
      <c r="HU30" s="5">
        <f>AVERAGE(HU27:HU29)</f>
        <v>191</v>
      </c>
      <c r="HV30" s="5"/>
      <c r="HW30" s="5"/>
      <c r="HX30" s="5" t="s">
        <v>22</v>
      </c>
      <c r="HY30" s="5">
        <f>AVERAGE(HY27:HY29)</f>
        <v>228.66666666666666</v>
      </c>
      <c r="HZ30" s="5" t="s">
        <v>22</v>
      </c>
      <c r="IA30" s="5">
        <f>AVERAGE(IA27:IA29)</f>
        <v>228.66666666666666</v>
      </c>
      <c r="IB30" s="5" t="s">
        <v>22</v>
      </c>
      <c r="IC30" s="5">
        <f>AVERAGE(IC27:IC29)</f>
        <v>227.66666666666666</v>
      </c>
      <c r="ID30" s="5" t="s">
        <v>22</v>
      </c>
      <c r="IE30" s="5">
        <f>AVERAGE(IE27:IE29)</f>
        <v>226</v>
      </c>
    </row>
    <row r="31" spans="1:239" x14ac:dyDescent="0.25">
      <c r="A31" s="4"/>
      <c r="B31" s="5"/>
      <c r="C31" s="5"/>
      <c r="D31" s="5"/>
      <c r="E31" s="5"/>
      <c r="F31" s="5"/>
      <c r="G31" s="5"/>
      <c r="H31" s="5"/>
      <c r="I31" s="5"/>
      <c r="J31" s="5"/>
      <c r="K31" s="5"/>
      <c r="L31" s="5"/>
      <c r="M31" s="5"/>
      <c r="N31" s="5"/>
      <c r="O31" s="5"/>
      <c r="P31" s="5"/>
      <c r="Q31" s="5"/>
      <c r="R31" s="5"/>
      <c r="S31" s="5"/>
      <c r="T31" s="5"/>
      <c r="U31" s="5"/>
      <c r="V31" s="5"/>
      <c r="W31" s="5"/>
      <c r="X31" s="5"/>
      <c r="Y31" s="5"/>
      <c r="Z31" s="5"/>
      <c r="AA31" s="5"/>
      <c r="AB31" s="5"/>
      <c r="AC31" s="5"/>
      <c r="AD31" s="5"/>
      <c r="AE31" s="4"/>
      <c r="AF31" s="5"/>
      <c r="AG31" s="5"/>
      <c r="AH31" s="5"/>
      <c r="AI31" s="5"/>
      <c r="AJ31" s="5"/>
      <c r="AK31" s="5"/>
      <c r="AL31" s="5"/>
      <c r="AM31" s="5"/>
      <c r="AN31" s="5"/>
      <c r="AO31" s="5"/>
      <c r="AP31" s="5"/>
      <c r="AQ31" s="5"/>
      <c r="AR31" s="5"/>
      <c r="AS31" s="5"/>
      <c r="AT31" s="5"/>
      <c r="AU31" s="5"/>
      <c r="AV31" s="5"/>
      <c r="AW31" s="5"/>
      <c r="AX31" s="5"/>
      <c r="AY31" s="5"/>
      <c r="AZ31" s="5"/>
      <c r="BA31" s="5"/>
      <c r="BB31" s="5"/>
      <c r="BC31" s="5"/>
      <c r="BD31" s="5"/>
      <c r="BE31" s="5"/>
      <c r="BF31" s="5"/>
      <c r="BG31" s="5"/>
      <c r="BH31" s="5"/>
      <c r="BI31" s="4"/>
      <c r="BJ31" s="5"/>
      <c r="BK31" s="5"/>
      <c r="BL31" s="5"/>
      <c r="BM31" s="5"/>
      <c r="BN31" s="5"/>
      <c r="BO31" s="5"/>
      <c r="BP31" s="5"/>
      <c r="BQ31" s="5"/>
      <c r="BR31" s="5"/>
      <c r="BS31" s="5"/>
      <c r="BT31" s="5"/>
      <c r="BU31" s="5"/>
      <c r="BV31" s="5"/>
      <c r="BW31" s="5"/>
      <c r="BX31" s="5"/>
      <c r="BY31" s="5"/>
      <c r="BZ31" s="5"/>
      <c r="CA31" s="5"/>
      <c r="CB31" s="5"/>
      <c r="CC31" s="5"/>
      <c r="CD31" s="5"/>
      <c r="CE31" s="5"/>
      <c r="CF31" s="5"/>
      <c r="CG31" s="5"/>
      <c r="CH31" s="5"/>
      <c r="CI31" s="5"/>
      <c r="CJ31" s="5"/>
      <c r="CK31" s="5"/>
      <c r="CL31" s="5"/>
      <c r="CM31" s="4"/>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4"/>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4"/>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4"/>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4"/>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row>
    <row r="32" spans="1:239" x14ac:dyDescent="0.25">
      <c r="A32" s="4"/>
      <c r="B32" s="5" t="s">
        <v>34</v>
      </c>
      <c r="C32" s="5"/>
      <c r="D32" s="5" t="s">
        <v>34</v>
      </c>
      <c r="E32" s="5"/>
      <c r="F32" s="5" t="s">
        <v>34</v>
      </c>
      <c r="G32" s="5"/>
      <c r="H32" s="5" t="s">
        <v>34</v>
      </c>
      <c r="I32" s="5"/>
      <c r="J32" s="5"/>
      <c r="K32" s="5"/>
      <c r="L32" s="5" t="s">
        <v>34</v>
      </c>
      <c r="M32" s="5"/>
      <c r="N32" s="5" t="s">
        <v>34</v>
      </c>
      <c r="O32" s="5"/>
      <c r="P32" s="5" t="s">
        <v>34</v>
      </c>
      <c r="Q32" s="5"/>
      <c r="R32" s="5" t="s">
        <v>34</v>
      </c>
      <c r="S32" s="5"/>
      <c r="T32" s="5"/>
      <c r="U32" s="5"/>
      <c r="V32" s="5" t="s">
        <v>34</v>
      </c>
      <c r="W32" s="5"/>
      <c r="X32" s="5" t="s">
        <v>34</v>
      </c>
      <c r="Y32" s="5"/>
      <c r="Z32" s="5" t="s">
        <v>34</v>
      </c>
      <c r="AA32" s="5"/>
      <c r="AB32" s="5" t="s">
        <v>34</v>
      </c>
      <c r="AC32" s="5"/>
      <c r="AD32" s="5"/>
      <c r="AE32" s="4"/>
      <c r="AF32" s="5" t="s">
        <v>34</v>
      </c>
      <c r="AG32" s="5"/>
      <c r="AH32" s="5" t="s">
        <v>34</v>
      </c>
      <c r="AI32" s="5"/>
      <c r="AJ32" s="5" t="s">
        <v>34</v>
      </c>
      <c r="AK32" s="5"/>
      <c r="AL32" s="5" t="s">
        <v>34</v>
      </c>
      <c r="AM32" s="5"/>
      <c r="AN32" s="5"/>
      <c r="AO32" s="5"/>
      <c r="AP32" s="5" t="s">
        <v>34</v>
      </c>
      <c r="AQ32" s="5"/>
      <c r="AR32" s="5" t="s">
        <v>34</v>
      </c>
      <c r="AS32" s="5"/>
      <c r="AT32" s="5" t="s">
        <v>34</v>
      </c>
      <c r="AU32" s="5"/>
      <c r="AV32" s="5" t="s">
        <v>34</v>
      </c>
      <c r="AW32" s="5"/>
      <c r="AX32" s="5"/>
      <c r="AY32" s="5"/>
      <c r="AZ32" s="5" t="s">
        <v>34</v>
      </c>
      <c r="BA32" s="5"/>
      <c r="BB32" s="5" t="s">
        <v>34</v>
      </c>
      <c r="BC32" s="5"/>
      <c r="BD32" s="5" t="s">
        <v>34</v>
      </c>
      <c r="BE32" s="5"/>
      <c r="BF32" s="5" t="s">
        <v>34</v>
      </c>
      <c r="BG32" s="5"/>
      <c r="BH32" s="5"/>
      <c r="BI32" s="4"/>
      <c r="BJ32" s="5" t="s">
        <v>34</v>
      </c>
      <c r="BK32" s="5"/>
      <c r="BL32" s="5" t="s">
        <v>34</v>
      </c>
      <c r="BM32" s="5"/>
      <c r="BN32" s="5" t="s">
        <v>34</v>
      </c>
      <c r="BO32" s="5"/>
      <c r="BP32" s="5" t="s">
        <v>34</v>
      </c>
      <c r="BQ32" s="5"/>
      <c r="BR32" s="5"/>
      <c r="BS32" s="5"/>
      <c r="BT32" s="5" t="s">
        <v>34</v>
      </c>
      <c r="BU32" s="5"/>
      <c r="BV32" s="5" t="s">
        <v>34</v>
      </c>
      <c r="BW32" s="5"/>
      <c r="BX32" s="5" t="s">
        <v>34</v>
      </c>
      <c r="BY32" s="5"/>
      <c r="BZ32" s="5" t="s">
        <v>34</v>
      </c>
      <c r="CA32" s="5"/>
      <c r="CB32" s="5"/>
      <c r="CC32" s="5"/>
      <c r="CD32" s="5" t="s">
        <v>34</v>
      </c>
      <c r="CE32" s="5"/>
      <c r="CF32" s="5" t="s">
        <v>34</v>
      </c>
      <c r="CG32" s="5"/>
      <c r="CH32" s="5" t="s">
        <v>34</v>
      </c>
      <c r="CI32" s="5"/>
      <c r="CJ32" s="5" t="s">
        <v>34</v>
      </c>
      <c r="CK32" s="5"/>
      <c r="CL32" s="5"/>
      <c r="CM32" s="4"/>
      <c r="CN32" s="5" t="s">
        <v>34</v>
      </c>
      <c r="CO32" s="5"/>
      <c r="CP32" s="5" t="s">
        <v>34</v>
      </c>
      <c r="CQ32" s="5"/>
      <c r="CR32" s="5" t="s">
        <v>34</v>
      </c>
      <c r="CS32" s="5"/>
      <c r="CT32" s="5" t="s">
        <v>34</v>
      </c>
      <c r="CU32" s="5"/>
      <c r="CV32" s="5"/>
      <c r="CW32" s="5"/>
      <c r="CX32" s="5" t="s">
        <v>34</v>
      </c>
      <c r="CY32" s="5"/>
      <c r="CZ32" s="5" t="s">
        <v>34</v>
      </c>
      <c r="DA32" s="5"/>
      <c r="DB32" s="5" t="s">
        <v>34</v>
      </c>
      <c r="DC32" s="5"/>
      <c r="DD32" s="5" t="s">
        <v>34</v>
      </c>
      <c r="DE32" s="5"/>
      <c r="DF32" s="5"/>
      <c r="DG32" s="5"/>
      <c r="DH32" s="5" t="s">
        <v>34</v>
      </c>
      <c r="DI32" s="5"/>
      <c r="DJ32" s="5" t="s">
        <v>34</v>
      </c>
      <c r="DK32" s="5"/>
      <c r="DL32" s="5" t="s">
        <v>34</v>
      </c>
      <c r="DM32" s="5"/>
      <c r="DN32" s="5" t="s">
        <v>34</v>
      </c>
      <c r="DO32" s="5"/>
      <c r="DP32" s="5"/>
      <c r="DQ32" s="4"/>
      <c r="DR32" s="5" t="s">
        <v>34</v>
      </c>
      <c r="DS32" s="5"/>
      <c r="DT32" s="5" t="s">
        <v>34</v>
      </c>
      <c r="DU32" s="5"/>
      <c r="DV32" s="5" t="s">
        <v>34</v>
      </c>
      <c r="DW32" s="5"/>
      <c r="DX32" s="5" t="s">
        <v>34</v>
      </c>
      <c r="DY32" s="5"/>
      <c r="DZ32" s="5"/>
      <c r="EA32" s="5"/>
      <c r="EB32" s="5" t="s">
        <v>34</v>
      </c>
      <c r="EC32" s="5"/>
      <c r="ED32" s="5" t="s">
        <v>34</v>
      </c>
      <c r="EE32" s="5"/>
      <c r="EF32" s="5" t="s">
        <v>34</v>
      </c>
      <c r="EG32" s="5"/>
      <c r="EH32" s="5" t="s">
        <v>34</v>
      </c>
      <c r="EI32" s="5"/>
      <c r="EJ32" s="5"/>
      <c r="EK32" s="5"/>
      <c r="EL32" s="5" t="s">
        <v>34</v>
      </c>
      <c r="EM32" s="5"/>
      <c r="EN32" s="5" t="s">
        <v>34</v>
      </c>
      <c r="EO32" s="5"/>
      <c r="EP32" s="5" t="s">
        <v>34</v>
      </c>
      <c r="EQ32" s="5"/>
      <c r="ER32" s="5" t="s">
        <v>34</v>
      </c>
      <c r="ES32" s="5"/>
      <c r="ET32" s="5"/>
      <c r="EU32" s="4"/>
      <c r="EV32" s="5" t="s">
        <v>34</v>
      </c>
      <c r="EW32" s="5"/>
      <c r="EX32" s="5" t="s">
        <v>34</v>
      </c>
      <c r="EY32" s="5"/>
      <c r="EZ32" s="5" t="s">
        <v>34</v>
      </c>
      <c r="FA32" s="5"/>
      <c r="FB32" s="5" t="s">
        <v>34</v>
      </c>
      <c r="FC32" s="5"/>
      <c r="FD32" s="5"/>
      <c r="FE32" s="5"/>
      <c r="FF32" s="5" t="s">
        <v>34</v>
      </c>
      <c r="FG32" s="5"/>
      <c r="FH32" s="5" t="s">
        <v>34</v>
      </c>
      <c r="FI32" s="5"/>
      <c r="FJ32" s="5" t="s">
        <v>34</v>
      </c>
      <c r="FK32" s="5"/>
      <c r="FL32" s="5" t="s">
        <v>34</v>
      </c>
      <c r="FM32" s="5"/>
      <c r="FN32" s="5"/>
      <c r="FO32" s="5"/>
      <c r="FP32" s="5" t="s">
        <v>34</v>
      </c>
      <c r="FQ32" s="5"/>
      <c r="FR32" s="5" t="s">
        <v>34</v>
      </c>
      <c r="FS32" s="5"/>
      <c r="FT32" s="5" t="s">
        <v>34</v>
      </c>
      <c r="FU32" s="5"/>
      <c r="FV32" s="5" t="s">
        <v>34</v>
      </c>
      <c r="FW32" s="5"/>
      <c r="FX32" s="5"/>
      <c r="FY32" s="4"/>
      <c r="FZ32" s="5" t="s">
        <v>34</v>
      </c>
      <c r="GA32" s="5"/>
      <c r="GB32" s="5" t="s">
        <v>34</v>
      </c>
      <c r="GC32" s="5"/>
      <c r="GD32" s="5" t="s">
        <v>34</v>
      </c>
      <c r="GE32" s="5"/>
      <c r="GF32" s="5" t="s">
        <v>34</v>
      </c>
      <c r="GG32" s="5"/>
      <c r="GH32" s="5"/>
      <c r="GI32" s="5"/>
      <c r="GJ32" s="5" t="s">
        <v>34</v>
      </c>
      <c r="GK32" s="5"/>
      <c r="GL32" s="5" t="s">
        <v>34</v>
      </c>
      <c r="GM32" s="5"/>
      <c r="GN32" s="5" t="s">
        <v>34</v>
      </c>
      <c r="GO32" s="5"/>
      <c r="GP32" s="5" t="s">
        <v>34</v>
      </c>
      <c r="GQ32" s="5"/>
      <c r="GR32" s="5"/>
      <c r="GS32" s="5"/>
      <c r="GT32" s="5" t="s">
        <v>34</v>
      </c>
      <c r="GU32" s="5"/>
      <c r="GV32" s="5" t="s">
        <v>34</v>
      </c>
      <c r="GW32" s="5"/>
      <c r="GX32" s="5" t="s">
        <v>34</v>
      </c>
      <c r="GY32" s="5"/>
      <c r="GZ32" s="5" t="s">
        <v>34</v>
      </c>
      <c r="HA32" s="5"/>
      <c r="HB32" s="5"/>
      <c r="HC32" s="4"/>
      <c r="HD32" s="5" t="s">
        <v>34</v>
      </c>
      <c r="HE32" s="5"/>
      <c r="HF32" s="5" t="s">
        <v>34</v>
      </c>
      <c r="HG32" s="5"/>
      <c r="HH32" s="5" t="s">
        <v>34</v>
      </c>
      <c r="HI32" s="5"/>
      <c r="HJ32" s="5" t="s">
        <v>34</v>
      </c>
      <c r="HK32" s="5"/>
      <c r="HL32" s="5"/>
      <c r="HM32" s="5"/>
      <c r="HN32" s="5" t="s">
        <v>34</v>
      </c>
      <c r="HO32" s="5"/>
      <c r="HP32" s="5" t="s">
        <v>34</v>
      </c>
      <c r="HQ32" s="5"/>
      <c r="HR32" s="5" t="s">
        <v>34</v>
      </c>
      <c r="HS32" s="5"/>
      <c r="HT32" s="5" t="s">
        <v>34</v>
      </c>
      <c r="HU32" s="5"/>
      <c r="HV32" s="5"/>
      <c r="HW32" s="5"/>
      <c r="HX32" s="5" t="s">
        <v>34</v>
      </c>
      <c r="HY32" s="5"/>
      <c r="HZ32" s="5" t="s">
        <v>34</v>
      </c>
      <c r="IA32" s="5"/>
      <c r="IB32" s="5" t="s">
        <v>34</v>
      </c>
      <c r="IC32" s="5"/>
      <c r="ID32" s="5" t="s">
        <v>34</v>
      </c>
      <c r="IE32" s="5"/>
    </row>
    <row r="33" spans="1:239" x14ac:dyDescent="0.25">
      <c r="A33" s="4"/>
      <c r="B33" s="5">
        <v>1</v>
      </c>
      <c r="C33" s="5">
        <v>199</v>
      </c>
      <c r="D33" s="5">
        <v>1</v>
      </c>
      <c r="E33" s="5">
        <v>195</v>
      </c>
      <c r="F33" s="5">
        <v>1</v>
      </c>
      <c r="G33" s="5">
        <v>200</v>
      </c>
      <c r="H33" s="5">
        <v>1</v>
      </c>
      <c r="I33" s="5">
        <v>200</v>
      </c>
      <c r="J33" s="5"/>
      <c r="K33" s="5"/>
      <c r="L33" s="5">
        <v>1</v>
      </c>
      <c r="M33" s="5">
        <v>209</v>
      </c>
      <c r="N33" s="5">
        <v>1</v>
      </c>
      <c r="O33" s="5">
        <v>193</v>
      </c>
      <c r="P33" s="5">
        <v>1</v>
      </c>
      <c r="Q33" s="5">
        <v>194</v>
      </c>
      <c r="R33" s="5">
        <v>1</v>
      </c>
      <c r="S33" s="5">
        <v>204</v>
      </c>
      <c r="T33" s="5"/>
      <c r="U33" s="5"/>
      <c r="V33" s="5">
        <v>1</v>
      </c>
      <c r="W33" s="5">
        <v>215</v>
      </c>
      <c r="X33" s="5">
        <v>1</v>
      </c>
      <c r="Y33" s="5">
        <v>213</v>
      </c>
      <c r="Z33" s="5">
        <v>1</v>
      </c>
      <c r="AA33" s="5">
        <v>188</v>
      </c>
      <c r="AB33" s="5">
        <v>1</v>
      </c>
      <c r="AC33" s="5">
        <v>175</v>
      </c>
      <c r="AD33" s="5"/>
      <c r="AE33" s="4"/>
      <c r="AF33" s="5">
        <v>1</v>
      </c>
      <c r="AG33" s="5">
        <v>226</v>
      </c>
      <c r="AH33" s="5">
        <v>1</v>
      </c>
      <c r="AI33" s="5">
        <v>208</v>
      </c>
      <c r="AJ33" s="5">
        <v>1</v>
      </c>
      <c r="AK33" s="5">
        <v>220</v>
      </c>
      <c r="AL33" s="5">
        <v>1</v>
      </c>
      <c r="AM33" s="5">
        <v>219</v>
      </c>
      <c r="AN33" s="5"/>
      <c r="AO33" s="5"/>
      <c r="AP33" s="5">
        <v>1</v>
      </c>
      <c r="AQ33" s="5">
        <v>195</v>
      </c>
      <c r="AR33" s="5">
        <v>1</v>
      </c>
      <c r="AS33" s="5">
        <v>198</v>
      </c>
      <c r="AT33" s="5">
        <v>1</v>
      </c>
      <c r="AU33" s="5">
        <v>197</v>
      </c>
      <c r="AV33" s="5">
        <v>1</v>
      </c>
      <c r="AW33" s="5">
        <v>207</v>
      </c>
      <c r="AX33" s="5"/>
      <c r="AY33" s="5"/>
      <c r="AZ33" s="5">
        <v>1</v>
      </c>
      <c r="BA33" s="5">
        <v>212</v>
      </c>
      <c r="BB33" s="5">
        <v>1</v>
      </c>
      <c r="BC33" s="5">
        <v>204</v>
      </c>
      <c r="BD33" s="5">
        <v>1</v>
      </c>
      <c r="BE33" s="5">
        <v>205</v>
      </c>
      <c r="BF33" s="5">
        <v>1</v>
      </c>
      <c r="BG33" s="5">
        <v>219</v>
      </c>
      <c r="BH33" s="5"/>
      <c r="BI33" s="4"/>
      <c r="BJ33" s="5">
        <v>1</v>
      </c>
      <c r="BK33" s="5">
        <v>200</v>
      </c>
      <c r="BL33" s="5">
        <v>1</v>
      </c>
      <c r="BM33" s="5">
        <v>202</v>
      </c>
      <c r="BN33" s="5">
        <v>1</v>
      </c>
      <c r="BO33" s="5">
        <v>198</v>
      </c>
      <c r="BP33" s="5">
        <v>1</v>
      </c>
      <c r="BQ33" s="5">
        <v>198</v>
      </c>
      <c r="BR33" s="5"/>
      <c r="BS33" s="5"/>
      <c r="BT33" s="5">
        <v>1</v>
      </c>
      <c r="BU33" s="5">
        <v>187</v>
      </c>
      <c r="BV33" s="5">
        <v>1</v>
      </c>
      <c r="BW33" s="5">
        <v>189</v>
      </c>
      <c r="BX33" s="5">
        <v>1</v>
      </c>
      <c r="BY33" s="5">
        <v>182</v>
      </c>
      <c r="BZ33" s="5">
        <v>1</v>
      </c>
      <c r="CA33" s="5">
        <v>197</v>
      </c>
      <c r="CB33" s="5"/>
      <c r="CC33" s="5"/>
      <c r="CD33" s="5">
        <v>1</v>
      </c>
      <c r="CE33" s="5">
        <v>181</v>
      </c>
      <c r="CF33" s="5">
        <v>1</v>
      </c>
      <c r="CG33" s="5">
        <v>166</v>
      </c>
      <c r="CH33" s="5">
        <v>1</v>
      </c>
      <c r="CI33" s="5">
        <v>173</v>
      </c>
      <c r="CJ33" s="5">
        <v>1</v>
      </c>
      <c r="CK33" s="5">
        <v>164</v>
      </c>
      <c r="CL33" s="5"/>
      <c r="CM33" s="4"/>
      <c r="CN33" s="5">
        <v>1</v>
      </c>
      <c r="CO33" s="5">
        <v>189</v>
      </c>
      <c r="CP33" s="5">
        <v>1</v>
      </c>
      <c r="CQ33" s="5">
        <v>186</v>
      </c>
      <c r="CR33" s="5">
        <v>1</v>
      </c>
      <c r="CS33" s="5">
        <v>198</v>
      </c>
      <c r="CT33" s="5">
        <v>1</v>
      </c>
      <c r="CU33" s="5">
        <v>187</v>
      </c>
      <c r="CV33" s="5"/>
      <c r="CW33" s="5"/>
      <c r="CX33" s="5">
        <v>1</v>
      </c>
      <c r="CY33" s="5">
        <v>214</v>
      </c>
      <c r="CZ33" s="5">
        <v>1</v>
      </c>
      <c r="DA33" s="5">
        <v>224</v>
      </c>
      <c r="DB33" s="5">
        <v>1</v>
      </c>
      <c r="DC33" s="5">
        <v>201</v>
      </c>
      <c r="DD33" s="5">
        <v>1</v>
      </c>
      <c r="DE33" s="5">
        <v>215</v>
      </c>
      <c r="DF33" s="5"/>
      <c r="DG33" s="5"/>
      <c r="DH33" s="5">
        <v>1</v>
      </c>
      <c r="DI33" s="5">
        <v>209</v>
      </c>
      <c r="DJ33" s="5">
        <v>1</v>
      </c>
      <c r="DK33" s="5">
        <v>227</v>
      </c>
      <c r="DL33" s="5">
        <v>1</v>
      </c>
      <c r="DM33" s="5">
        <v>224</v>
      </c>
      <c r="DN33" s="5">
        <v>1</v>
      </c>
      <c r="DO33" s="5">
        <v>215</v>
      </c>
      <c r="DP33" s="5"/>
      <c r="DQ33" s="4"/>
      <c r="DR33" s="5">
        <v>1</v>
      </c>
      <c r="DS33" s="5">
        <v>334</v>
      </c>
      <c r="DT33" s="5">
        <v>1</v>
      </c>
      <c r="DU33" s="5">
        <v>255</v>
      </c>
      <c r="DV33" s="5">
        <v>1</v>
      </c>
      <c r="DW33" s="5">
        <v>235</v>
      </c>
      <c r="DX33" s="5">
        <v>1</v>
      </c>
      <c r="DY33" s="5">
        <v>318</v>
      </c>
      <c r="DZ33" s="5"/>
      <c r="EA33" s="5"/>
      <c r="EB33" s="5">
        <v>1</v>
      </c>
      <c r="EC33" s="5">
        <v>185</v>
      </c>
      <c r="ED33" s="5">
        <v>1</v>
      </c>
      <c r="EE33" s="5">
        <v>276</v>
      </c>
      <c r="EF33" s="5">
        <v>1</v>
      </c>
      <c r="EG33" s="5">
        <v>183</v>
      </c>
      <c r="EH33" s="5">
        <v>1</v>
      </c>
      <c r="EI33" s="5">
        <v>193</v>
      </c>
      <c r="EJ33" s="5"/>
      <c r="EK33" s="5"/>
      <c r="EL33" s="5">
        <v>1</v>
      </c>
      <c r="EM33" s="5">
        <v>200</v>
      </c>
      <c r="EN33" s="5">
        <v>1</v>
      </c>
      <c r="EO33" s="5">
        <v>177</v>
      </c>
      <c r="EP33" s="5">
        <v>1</v>
      </c>
      <c r="EQ33" s="5">
        <v>191</v>
      </c>
      <c r="ER33" s="5">
        <v>1</v>
      </c>
      <c r="ES33" s="5">
        <v>178</v>
      </c>
      <c r="ET33" s="5"/>
      <c r="EU33" s="4"/>
      <c r="EV33" s="5">
        <v>1</v>
      </c>
      <c r="EW33" s="5">
        <v>217</v>
      </c>
      <c r="EX33" s="5">
        <v>1</v>
      </c>
      <c r="EY33" s="5">
        <v>196</v>
      </c>
      <c r="EZ33" s="5">
        <v>1</v>
      </c>
      <c r="FA33" s="5">
        <v>209</v>
      </c>
      <c r="FB33" s="5">
        <v>1</v>
      </c>
      <c r="FC33" s="5">
        <v>205</v>
      </c>
      <c r="FD33" s="5"/>
      <c r="FE33" s="5"/>
      <c r="FF33" s="5">
        <v>1</v>
      </c>
      <c r="FG33" s="5">
        <v>187</v>
      </c>
      <c r="FH33" s="5">
        <v>1</v>
      </c>
      <c r="FI33" s="5">
        <v>198</v>
      </c>
      <c r="FJ33" s="5">
        <v>1</v>
      </c>
      <c r="FK33" s="5">
        <v>193</v>
      </c>
      <c r="FL33" s="5">
        <v>1</v>
      </c>
      <c r="FM33" s="5">
        <v>196</v>
      </c>
      <c r="FN33" s="5"/>
      <c r="FO33" s="5"/>
      <c r="FP33" s="5">
        <v>1</v>
      </c>
      <c r="FQ33" s="5">
        <v>177</v>
      </c>
      <c r="FR33" s="5">
        <v>1</v>
      </c>
      <c r="FS33" s="5">
        <v>181</v>
      </c>
      <c r="FT33" s="5">
        <v>1</v>
      </c>
      <c r="FU33" s="5">
        <v>186</v>
      </c>
      <c r="FV33" s="5">
        <v>1</v>
      </c>
      <c r="FW33" s="5">
        <v>186</v>
      </c>
      <c r="FX33" s="5"/>
      <c r="FY33" s="4"/>
      <c r="FZ33" s="5">
        <v>1</v>
      </c>
      <c r="GA33" s="5">
        <v>186</v>
      </c>
      <c r="GB33" s="5">
        <v>1</v>
      </c>
      <c r="GC33" s="5">
        <v>177</v>
      </c>
      <c r="GD33" s="5">
        <v>1</v>
      </c>
      <c r="GE33" s="5">
        <v>165</v>
      </c>
      <c r="GF33" s="5">
        <v>1</v>
      </c>
      <c r="GG33" s="5">
        <v>171</v>
      </c>
      <c r="GH33" s="5"/>
      <c r="GI33" s="5"/>
      <c r="GJ33" s="5">
        <v>1</v>
      </c>
      <c r="GK33" s="5">
        <v>174</v>
      </c>
      <c r="GL33" s="5">
        <v>1</v>
      </c>
      <c r="GM33" s="5">
        <v>178</v>
      </c>
      <c r="GN33" s="5">
        <v>1</v>
      </c>
      <c r="GO33" s="5">
        <v>187</v>
      </c>
      <c r="GP33" s="5">
        <v>1</v>
      </c>
      <c r="GQ33" s="5">
        <v>183</v>
      </c>
      <c r="GR33" s="5"/>
      <c r="GS33" s="5"/>
      <c r="GT33" s="5">
        <v>1</v>
      </c>
      <c r="GU33" s="5">
        <v>178</v>
      </c>
      <c r="GV33" s="5">
        <v>1</v>
      </c>
      <c r="GW33" s="5">
        <v>168</v>
      </c>
      <c r="GX33" s="5">
        <v>1</v>
      </c>
      <c r="GY33" s="5">
        <v>174</v>
      </c>
      <c r="GZ33" s="5">
        <v>1</v>
      </c>
      <c r="HA33" s="5">
        <v>176</v>
      </c>
      <c r="HB33" s="5"/>
      <c r="HC33" s="4"/>
      <c r="HD33" s="5">
        <v>1</v>
      </c>
      <c r="HE33" s="5">
        <v>251</v>
      </c>
      <c r="HF33" s="5">
        <v>1</v>
      </c>
      <c r="HG33" s="5">
        <v>235</v>
      </c>
      <c r="HH33" s="5">
        <v>1</v>
      </c>
      <c r="HI33" s="5">
        <v>229</v>
      </c>
      <c r="HJ33" s="5">
        <v>1</v>
      </c>
      <c r="HK33" s="5">
        <v>231</v>
      </c>
      <c r="HL33" s="5"/>
      <c r="HM33" s="5"/>
      <c r="HN33" s="5">
        <v>1</v>
      </c>
      <c r="HO33" s="5">
        <v>191</v>
      </c>
      <c r="HP33" s="5">
        <v>1</v>
      </c>
      <c r="HQ33" s="5">
        <v>199</v>
      </c>
      <c r="HR33" s="5">
        <v>1</v>
      </c>
      <c r="HS33" s="5">
        <v>197</v>
      </c>
      <c r="HT33" s="5">
        <v>1</v>
      </c>
      <c r="HU33" s="5">
        <v>192</v>
      </c>
      <c r="HV33" s="5"/>
      <c r="HW33" s="5"/>
      <c r="HX33" s="5">
        <v>1</v>
      </c>
      <c r="HY33" s="5">
        <v>223</v>
      </c>
      <c r="HZ33" s="5">
        <v>1</v>
      </c>
      <c r="IA33" s="5">
        <v>236</v>
      </c>
      <c r="IB33" s="5">
        <v>1</v>
      </c>
      <c r="IC33" s="5">
        <v>238</v>
      </c>
      <c r="ID33" s="5">
        <v>1</v>
      </c>
      <c r="IE33" s="5">
        <v>226</v>
      </c>
    </row>
    <row r="34" spans="1:239" x14ac:dyDescent="0.25">
      <c r="A34" s="4"/>
      <c r="B34" s="5">
        <v>2</v>
      </c>
      <c r="C34" s="5">
        <v>206</v>
      </c>
      <c r="D34" s="5">
        <v>2</v>
      </c>
      <c r="E34" s="5">
        <v>196</v>
      </c>
      <c r="F34" s="5">
        <v>2</v>
      </c>
      <c r="G34" s="5">
        <v>200</v>
      </c>
      <c r="H34" s="5">
        <v>2</v>
      </c>
      <c r="I34" s="5">
        <v>211</v>
      </c>
      <c r="J34" s="5"/>
      <c r="K34" s="5"/>
      <c r="L34" s="5">
        <v>2</v>
      </c>
      <c r="M34" s="5">
        <v>207</v>
      </c>
      <c r="N34" s="5">
        <v>2</v>
      </c>
      <c r="O34" s="5">
        <v>190</v>
      </c>
      <c r="P34" s="5">
        <v>2</v>
      </c>
      <c r="Q34" s="5">
        <v>200</v>
      </c>
      <c r="R34" s="5">
        <v>2</v>
      </c>
      <c r="S34" s="5">
        <v>210</v>
      </c>
      <c r="T34" s="5"/>
      <c r="U34" s="5"/>
      <c r="V34" s="5">
        <v>2</v>
      </c>
      <c r="W34" s="5">
        <v>198</v>
      </c>
      <c r="X34" s="5">
        <v>2</v>
      </c>
      <c r="Y34" s="5">
        <v>201</v>
      </c>
      <c r="Z34" s="5">
        <v>2</v>
      </c>
      <c r="AA34" s="5">
        <v>180</v>
      </c>
      <c r="AB34" s="5">
        <v>2</v>
      </c>
      <c r="AC34" s="5">
        <v>189</v>
      </c>
      <c r="AD34" s="5"/>
      <c r="AE34" s="4"/>
      <c r="AF34" s="5">
        <v>2</v>
      </c>
      <c r="AG34" s="5">
        <v>224</v>
      </c>
      <c r="AH34" s="5">
        <v>2</v>
      </c>
      <c r="AI34" s="5">
        <v>221</v>
      </c>
      <c r="AJ34" s="5">
        <v>2</v>
      </c>
      <c r="AK34" s="5">
        <v>233</v>
      </c>
      <c r="AL34" s="5">
        <v>2</v>
      </c>
      <c r="AM34" s="5">
        <v>239</v>
      </c>
      <c r="AN34" s="5"/>
      <c r="AO34" s="5"/>
      <c r="AP34" s="5">
        <v>2</v>
      </c>
      <c r="AQ34" s="5">
        <v>198</v>
      </c>
      <c r="AR34" s="5">
        <v>2</v>
      </c>
      <c r="AS34" s="5">
        <v>204</v>
      </c>
      <c r="AT34" s="5">
        <v>2</v>
      </c>
      <c r="AU34" s="5">
        <v>204</v>
      </c>
      <c r="AV34" s="5">
        <v>2</v>
      </c>
      <c r="AW34" s="5">
        <v>209</v>
      </c>
      <c r="AX34" s="5"/>
      <c r="AY34" s="5"/>
      <c r="AZ34" s="5">
        <v>2</v>
      </c>
      <c r="BA34" s="5">
        <v>210</v>
      </c>
      <c r="BB34" s="5">
        <v>2</v>
      </c>
      <c r="BC34" s="5">
        <v>212</v>
      </c>
      <c r="BD34" s="5">
        <v>2</v>
      </c>
      <c r="BE34" s="5">
        <v>223</v>
      </c>
      <c r="BF34" s="5">
        <v>2</v>
      </c>
      <c r="BG34" s="5">
        <v>229</v>
      </c>
      <c r="BH34" s="5"/>
      <c r="BI34" s="4"/>
      <c r="BJ34" s="5">
        <v>2</v>
      </c>
      <c r="BK34" s="5">
        <v>192</v>
      </c>
      <c r="BL34" s="5">
        <v>2</v>
      </c>
      <c r="BM34" s="5">
        <v>205</v>
      </c>
      <c r="BN34" s="5">
        <v>2</v>
      </c>
      <c r="BO34" s="5">
        <v>206</v>
      </c>
      <c r="BP34" s="5">
        <v>2</v>
      </c>
      <c r="BQ34" s="5">
        <v>195</v>
      </c>
      <c r="BR34" s="5"/>
      <c r="BS34" s="5"/>
      <c r="BT34" s="5">
        <v>2</v>
      </c>
      <c r="BU34" s="5">
        <v>191</v>
      </c>
      <c r="BV34" s="5">
        <v>2</v>
      </c>
      <c r="BW34" s="5">
        <v>182</v>
      </c>
      <c r="BX34" s="5">
        <v>2</v>
      </c>
      <c r="BY34" s="5">
        <v>182</v>
      </c>
      <c r="BZ34" s="5">
        <v>2</v>
      </c>
      <c r="CA34" s="5">
        <v>188</v>
      </c>
      <c r="CB34" s="5"/>
      <c r="CC34" s="5"/>
      <c r="CD34" s="5">
        <v>2</v>
      </c>
      <c r="CE34" s="5">
        <v>169</v>
      </c>
      <c r="CF34" s="5">
        <v>2</v>
      </c>
      <c r="CG34" s="5">
        <v>178</v>
      </c>
      <c r="CH34" s="5">
        <v>2</v>
      </c>
      <c r="CI34" s="5">
        <v>180</v>
      </c>
      <c r="CJ34" s="5">
        <v>2</v>
      </c>
      <c r="CK34" s="5">
        <v>158</v>
      </c>
      <c r="CL34" s="5"/>
      <c r="CM34" s="4"/>
      <c r="CN34" s="5">
        <v>2</v>
      </c>
      <c r="CO34" s="5">
        <v>192</v>
      </c>
      <c r="CP34" s="5">
        <v>2</v>
      </c>
      <c r="CQ34" s="5">
        <v>177</v>
      </c>
      <c r="CR34" s="5">
        <v>2</v>
      </c>
      <c r="CS34" s="5">
        <v>207</v>
      </c>
      <c r="CT34" s="5">
        <v>2</v>
      </c>
      <c r="CU34" s="5">
        <v>188</v>
      </c>
      <c r="CV34" s="5"/>
      <c r="CW34" s="5"/>
      <c r="CX34" s="5">
        <v>2</v>
      </c>
      <c r="CY34" s="5">
        <v>216</v>
      </c>
      <c r="CZ34" s="5">
        <v>2</v>
      </c>
      <c r="DA34" s="5">
        <v>224</v>
      </c>
      <c r="DB34" s="5">
        <v>2</v>
      </c>
      <c r="DC34" s="5">
        <v>212</v>
      </c>
      <c r="DD34" s="5">
        <v>2</v>
      </c>
      <c r="DE34" s="5">
        <v>215</v>
      </c>
      <c r="DF34" s="5"/>
      <c r="DG34" s="5"/>
      <c r="DH34" s="5">
        <v>2</v>
      </c>
      <c r="DI34" s="5">
        <v>210</v>
      </c>
      <c r="DJ34" s="5">
        <v>2</v>
      </c>
      <c r="DK34" s="5">
        <v>222</v>
      </c>
      <c r="DL34" s="5">
        <v>2</v>
      </c>
      <c r="DM34" s="5">
        <v>227</v>
      </c>
      <c r="DN34" s="5">
        <v>2</v>
      </c>
      <c r="DO34" s="5">
        <v>228</v>
      </c>
      <c r="DP34" s="5"/>
      <c r="DQ34" s="4"/>
      <c r="DR34" s="5">
        <v>2</v>
      </c>
      <c r="DS34" s="5">
        <v>308</v>
      </c>
      <c r="DT34" s="5">
        <v>2</v>
      </c>
      <c r="DU34" s="5">
        <v>255</v>
      </c>
      <c r="DV34" s="5">
        <v>2</v>
      </c>
      <c r="DW34" s="5">
        <v>274</v>
      </c>
      <c r="DX34" s="5">
        <v>2</v>
      </c>
      <c r="DY34" s="5">
        <v>338</v>
      </c>
      <c r="DZ34" s="5"/>
      <c r="EA34" s="5"/>
      <c r="EB34" s="5">
        <v>2</v>
      </c>
      <c r="EC34" s="5">
        <v>227</v>
      </c>
      <c r="ED34" s="5">
        <v>2</v>
      </c>
      <c r="EE34" s="5">
        <v>271</v>
      </c>
      <c r="EF34" s="5">
        <v>2</v>
      </c>
      <c r="EG34" s="5">
        <v>190</v>
      </c>
      <c r="EH34" s="5">
        <v>2</v>
      </c>
      <c r="EI34" s="5">
        <v>190</v>
      </c>
      <c r="EJ34" s="5"/>
      <c r="EK34" s="5"/>
      <c r="EL34" s="5">
        <v>2</v>
      </c>
      <c r="EM34" s="5">
        <v>189</v>
      </c>
      <c r="EN34" s="5">
        <v>2</v>
      </c>
      <c r="EO34" s="5">
        <v>194</v>
      </c>
      <c r="EP34" s="5">
        <v>2</v>
      </c>
      <c r="EQ34" s="5">
        <v>190</v>
      </c>
      <c r="ER34" s="5">
        <v>2</v>
      </c>
      <c r="ES34" s="5">
        <v>177</v>
      </c>
      <c r="ET34" s="5"/>
      <c r="EU34" s="4"/>
      <c r="EV34" s="5">
        <v>2</v>
      </c>
      <c r="EW34" s="5">
        <v>224</v>
      </c>
      <c r="EX34" s="5">
        <v>2</v>
      </c>
      <c r="EY34" s="5">
        <v>207</v>
      </c>
      <c r="EZ34" s="5">
        <v>2</v>
      </c>
      <c r="FA34" s="5">
        <v>212</v>
      </c>
      <c r="FB34" s="5">
        <v>2</v>
      </c>
      <c r="FC34" s="5">
        <v>221</v>
      </c>
      <c r="FD34" s="5"/>
      <c r="FE34" s="5"/>
      <c r="FF34" s="5">
        <v>2</v>
      </c>
      <c r="FG34" s="5">
        <v>190</v>
      </c>
      <c r="FH34" s="5">
        <v>2</v>
      </c>
      <c r="FI34" s="5">
        <v>200</v>
      </c>
      <c r="FJ34" s="5">
        <v>2</v>
      </c>
      <c r="FK34" s="5">
        <v>211</v>
      </c>
      <c r="FL34" s="5">
        <v>2</v>
      </c>
      <c r="FM34" s="5">
        <v>190</v>
      </c>
      <c r="FN34" s="5"/>
      <c r="FO34" s="5"/>
      <c r="FP34" s="5">
        <v>2</v>
      </c>
      <c r="FQ34" s="5">
        <v>206</v>
      </c>
      <c r="FR34" s="5">
        <v>2</v>
      </c>
      <c r="FS34" s="5">
        <v>186</v>
      </c>
      <c r="FT34" s="5">
        <v>2</v>
      </c>
      <c r="FU34" s="5">
        <v>188</v>
      </c>
      <c r="FV34" s="5">
        <v>2</v>
      </c>
      <c r="FW34" s="5">
        <v>201</v>
      </c>
      <c r="FX34" s="5"/>
      <c r="FY34" s="4"/>
      <c r="FZ34" s="5">
        <v>2</v>
      </c>
      <c r="GA34" s="5">
        <v>182</v>
      </c>
      <c r="GB34" s="5">
        <v>2</v>
      </c>
      <c r="GC34" s="5">
        <v>168</v>
      </c>
      <c r="GD34" s="5">
        <v>2</v>
      </c>
      <c r="GE34" s="5">
        <v>174</v>
      </c>
      <c r="GF34" s="5">
        <v>2</v>
      </c>
      <c r="GG34" s="5">
        <v>176</v>
      </c>
      <c r="GH34" s="5"/>
      <c r="GI34" s="5"/>
      <c r="GJ34" s="5">
        <v>2</v>
      </c>
      <c r="GK34" s="5">
        <v>183</v>
      </c>
      <c r="GL34" s="5">
        <v>2</v>
      </c>
      <c r="GM34" s="5">
        <v>179</v>
      </c>
      <c r="GN34" s="5">
        <v>2</v>
      </c>
      <c r="GO34" s="5">
        <v>187</v>
      </c>
      <c r="GP34" s="5">
        <v>2</v>
      </c>
      <c r="GQ34" s="5">
        <v>182</v>
      </c>
      <c r="GR34" s="5"/>
      <c r="GS34" s="5"/>
      <c r="GT34" s="5">
        <v>2</v>
      </c>
      <c r="GU34" s="5">
        <v>178</v>
      </c>
      <c r="GV34" s="5">
        <v>2</v>
      </c>
      <c r="GW34" s="5">
        <v>177</v>
      </c>
      <c r="GX34" s="5">
        <v>2</v>
      </c>
      <c r="GY34" s="5">
        <v>176</v>
      </c>
      <c r="GZ34" s="5">
        <v>2</v>
      </c>
      <c r="HA34" s="5">
        <v>184</v>
      </c>
      <c r="HB34" s="5"/>
      <c r="HC34" s="4"/>
      <c r="HD34" s="5">
        <v>2</v>
      </c>
      <c r="HE34" s="5">
        <v>251</v>
      </c>
      <c r="HF34" s="5">
        <v>2</v>
      </c>
      <c r="HG34" s="5">
        <v>236</v>
      </c>
      <c r="HH34" s="5">
        <v>2</v>
      </c>
      <c r="HI34" s="5">
        <v>236</v>
      </c>
      <c r="HJ34" s="5">
        <v>2</v>
      </c>
      <c r="HK34" s="5">
        <v>256</v>
      </c>
      <c r="HL34" s="5"/>
      <c r="HM34" s="5"/>
      <c r="HN34" s="5">
        <v>2</v>
      </c>
      <c r="HO34" s="5">
        <v>201</v>
      </c>
      <c r="HP34" s="5">
        <v>2</v>
      </c>
      <c r="HQ34" s="5">
        <v>197</v>
      </c>
      <c r="HR34" s="5">
        <v>2</v>
      </c>
      <c r="HS34" s="5">
        <v>198</v>
      </c>
      <c r="HT34" s="5">
        <v>2</v>
      </c>
      <c r="HU34" s="5">
        <v>195</v>
      </c>
      <c r="HV34" s="5"/>
      <c r="HW34" s="5"/>
      <c r="HX34" s="5">
        <v>2</v>
      </c>
      <c r="HY34" s="5">
        <v>214</v>
      </c>
      <c r="HZ34" s="5">
        <v>2</v>
      </c>
      <c r="IA34" s="5">
        <v>265</v>
      </c>
      <c r="IB34" s="5">
        <v>2</v>
      </c>
      <c r="IC34" s="5">
        <v>236</v>
      </c>
      <c r="ID34" s="5">
        <v>2</v>
      </c>
      <c r="IE34" s="5">
        <v>237</v>
      </c>
    </row>
    <row r="35" spans="1:239" x14ac:dyDescent="0.25">
      <c r="A35" s="4"/>
      <c r="B35" s="5">
        <v>3</v>
      </c>
      <c r="C35" s="5">
        <v>208</v>
      </c>
      <c r="D35" s="5">
        <v>3</v>
      </c>
      <c r="E35" s="5">
        <v>197</v>
      </c>
      <c r="F35" s="5">
        <v>3</v>
      </c>
      <c r="G35" s="5">
        <v>206</v>
      </c>
      <c r="H35" s="5">
        <v>3</v>
      </c>
      <c r="I35" s="5">
        <v>207</v>
      </c>
      <c r="J35" s="5"/>
      <c r="K35" s="5"/>
      <c r="L35" s="5">
        <v>3</v>
      </c>
      <c r="M35" s="5">
        <v>216</v>
      </c>
      <c r="N35" s="5">
        <v>3</v>
      </c>
      <c r="O35" s="5">
        <v>196</v>
      </c>
      <c r="P35" s="5">
        <v>3</v>
      </c>
      <c r="Q35" s="5">
        <v>207</v>
      </c>
      <c r="R35" s="5">
        <v>3</v>
      </c>
      <c r="S35" s="5">
        <v>203</v>
      </c>
      <c r="T35" s="5"/>
      <c r="U35" s="5"/>
      <c r="V35" s="5">
        <v>3</v>
      </c>
      <c r="W35" s="5">
        <v>189</v>
      </c>
      <c r="X35" s="5">
        <v>3</v>
      </c>
      <c r="Y35" s="5">
        <v>205</v>
      </c>
      <c r="Z35" s="5">
        <v>3</v>
      </c>
      <c r="AA35" s="5">
        <v>186</v>
      </c>
      <c r="AB35" s="5">
        <v>3</v>
      </c>
      <c r="AC35" s="5">
        <v>192</v>
      </c>
      <c r="AD35" s="5"/>
      <c r="AE35" s="4"/>
      <c r="AF35" s="5">
        <v>3</v>
      </c>
      <c r="AG35" s="5">
        <v>224</v>
      </c>
      <c r="AH35" s="5">
        <v>3</v>
      </c>
      <c r="AI35" s="5">
        <v>214</v>
      </c>
      <c r="AJ35" s="5">
        <v>3</v>
      </c>
      <c r="AK35" s="5">
        <v>219</v>
      </c>
      <c r="AL35" s="5">
        <v>3</v>
      </c>
      <c r="AM35" s="5">
        <v>238</v>
      </c>
      <c r="AN35" s="5"/>
      <c r="AO35" s="5"/>
      <c r="AP35" s="5">
        <v>3</v>
      </c>
      <c r="AQ35" s="5">
        <v>207</v>
      </c>
      <c r="AR35" s="5">
        <v>3</v>
      </c>
      <c r="AS35" s="5">
        <v>207</v>
      </c>
      <c r="AT35" s="5">
        <v>3</v>
      </c>
      <c r="AU35" s="5">
        <v>207</v>
      </c>
      <c r="AV35" s="5">
        <v>3</v>
      </c>
      <c r="AW35" s="5">
        <v>218</v>
      </c>
      <c r="AX35" s="5"/>
      <c r="AY35" s="5"/>
      <c r="AZ35" s="5">
        <v>3</v>
      </c>
      <c r="BA35" s="5">
        <v>211</v>
      </c>
      <c r="BB35" s="5">
        <v>3</v>
      </c>
      <c r="BC35" s="5">
        <v>211</v>
      </c>
      <c r="BD35" s="5">
        <v>3</v>
      </c>
      <c r="BE35" s="5">
        <v>209</v>
      </c>
      <c r="BF35" s="5">
        <v>3</v>
      </c>
      <c r="BG35" s="5">
        <v>220</v>
      </c>
      <c r="BH35" s="5"/>
      <c r="BI35" s="4"/>
      <c r="BJ35" s="5">
        <v>3</v>
      </c>
      <c r="BK35" s="5">
        <v>198</v>
      </c>
      <c r="BL35" s="5">
        <v>3</v>
      </c>
      <c r="BM35" s="5">
        <v>209</v>
      </c>
      <c r="BN35" s="5">
        <v>3</v>
      </c>
      <c r="BO35" s="5">
        <v>213</v>
      </c>
      <c r="BP35" s="5">
        <v>3</v>
      </c>
      <c r="BQ35" s="5">
        <v>199</v>
      </c>
      <c r="BR35" s="5"/>
      <c r="BS35" s="5"/>
      <c r="BT35" s="5">
        <v>3</v>
      </c>
      <c r="BU35" s="5">
        <v>190</v>
      </c>
      <c r="BV35" s="5">
        <v>3</v>
      </c>
      <c r="BW35" s="5">
        <v>191</v>
      </c>
      <c r="BX35" s="5">
        <v>3</v>
      </c>
      <c r="BY35" s="5">
        <v>178</v>
      </c>
      <c r="BZ35" s="5">
        <v>3</v>
      </c>
      <c r="CA35" s="5">
        <v>197</v>
      </c>
      <c r="CB35" s="5"/>
      <c r="CC35" s="5"/>
      <c r="CD35" s="5">
        <v>3</v>
      </c>
      <c r="CE35" s="5">
        <v>181</v>
      </c>
      <c r="CF35" s="5">
        <v>3</v>
      </c>
      <c r="CG35" s="5">
        <v>189</v>
      </c>
      <c r="CH35" s="5">
        <v>3</v>
      </c>
      <c r="CI35" s="5">
        <v>183</v>
      </c>
      <c r="CJ35" s="5">
        <v>3</v>
      </c>
      <c r="CK35" s="5">
        <v>182</v>
      </c>
      <c r="CL35" s="5"/>
      <c r="CM35" s="4"/>
      <c r="CN35" s="5">
        <v>3</v>
      </c>
      <c r="CO35" s="5">
        <v>191</v>
      </c>
      <c r="CP35" s="5">
        <v>3</v>
      </c>
      <c r="CQ35" s="5">
        <v>189</v>
      </c>
      <c r="CR35" s="5">
        <v>3</v>
      </c>
      <c r="CS35" s="5">
        <v>200</v>
      </c>
      <c r="CT35" s="5">
        <v>3</v>
      </c>
      <c r="CU35" s="5">
        <v>186</v>
      </c>
      <c r="CV35" s="5"/>
      <c r="CW35" s="5"/>
      <c r="CX35" s="5">
        <v>3</v>
      </c>
      <c r="CY35" s="5">
        <v>219</v>
      </c>
      <c r="CZ35" s="5">
        <v>3</v>
      </c>
      <c r="DA35" s="5">
        <v>223</v>
      </c>
      <c r="DB35" s="5">
        <v>3</v>
      </c>
      <c r="DC35" s="5">
        <v>212</v>
      </c>
      <c r="DD35" s="5">
        <v>3</v>
      </c>
      <c r="DE35" s="5">
        <v>224</v>
      </c>
      <c r="DF35" s="5"/>
      <c r="DG35" s="5"/>
      <c r="DH35" s="5">
        <v>3</v>
      </c>
      <c r="DI35" s="5">
        <v>224</v>
      </c>
      <c r="DJ35" s="5">
        <v>3</v>
      </c>
      <c r="DK35" s="5">
        <v>233</v>
      </c>
      <c r="DL35" s="5">
        <v>3</v>
      </c>
      <c r="DM35" s="5">
        <v>228</v>
      </c>
      <c r="DN35" s="5">
        <v>3</v>
      </c>
      <c r="DO35" s="5">
        <v>215</v>
      </c>
      <c r="DP35" s="5"/>
      <c r="DQ35" s="4"/>
      <c r="DR35" s="5">
        <v>3</v>
      </c>
      <c r="DS35" s="5">
        <v>341</v>
      </c>
      <c r="DT35" s="5">
        <v>3</v>
      </c>
      <c r="DU35" s="5">
        <v>268</v>
      </c>
      <c r="DV35" s="5">
        <v>3</v>
      </c>
      <c r="DW35" s="5">
        <v>255</v>
      </c>
      <c r="DX35" s="5">
        <v>3</v>
      </c>
      <c r="DY35" s="5">
        <v>327</v>
      </c>
      <c r="DZ35" s="5"/>
      <c r="EA35" s="5"/>
      <c r="EB35" s="5">
        <v>3</v>
      </c>
      <c r="EC35" s="5">
        <v>196</v>
      </c>
      <c r="ED35" s="5">
        <v>3</v>
      </c>
      <c r="EE35" s="5">
        <v>290</v>
      </c>
      <c r="EF35" s="5">
        <v>3</v>
      </c>
      <c r="EG35" s="5">
        <v>198</v>
      </c>
      <c r="EH35" s="5">
        <v>3</v>
      </c>
      <c r="EI35" s="5">
        <v>198</v>
      </c>
      <c r="EJ35" s="5"/>
      <c r="EK35" s="5"/>
      <c r="EL35" s="5">
        <v>3</v>
      </c>
      <c r="EM35" s="5">
        <v>186</v>
      </c>
      <c r="EN35" s="5">
        <v>3</v>
      </c>
      <c r="EO35" s="5">
        <v>189</v>
      </c>
      <c r="EP35" s="5">
        <v>3</v>
      </c>
      <c r="EQ35" s="5">
        <v>204</v>
      </c>
      <c r="ER35" s="5">
        <v>3</v>
      </c>
      <c r="ES35" s="5">
        <v>197</v>
      </c>
      <c r="ET35" s="5"/>
      <c r="EU35" s="4"/>
      <c r="EV35" s="5">
        <v>3</v>
      </c>
      <c r="EW35" s="5">
        <v>217</v>
      </c>
      <c r="EX35" s="5">
        <v>3</v>
      </c>
      <c r="EY35" s="5">
        <v>203</v>
      </c>
      <c r="EZ35" s="5">
        <v>3</v>
      </c>
      <c r="FA35" s="5">
        <v>218</v>
      </c>
      <c r="FB35" s="5">
        <v>3</v>
      </c>
      <c r="FC35" s="5">
        <v>222</v>
      </c>
      <c r="FD35" s="5"/>
      <c r="FE35" s="5"/>
      <c r="FF35" s="5">
        <v>3</v>
      </c>
      <c r="FG35" s="5">
        <v>185</v>
      </c>
      <c r="FH35" s="5">
        <v>3</v>
      </c>
      <c r="FI35" s="5">
        <v>198</v>
      </c>
      <c r="FJ35" s="5">
        <v>3</v>
      </c>
      <c r="FK35" s="5">
        <v>194</v>
      </c>
      <c r="FL35" s="5">
        <v>3</v>
      </c>
      <c r="FM35" s="5">
        <v>195</v>
      </c>
      <c r="FN35" s="5"/>
      <c r="FO35" s="5"/>
      <c r="FP35" s="5">
        <v>3</v>
      </c>
      <c r="FQ35" s="5">
        <v>184</v>
      </c>
      <c r="FR35" s="5">
        <v>3</v>
      </c>
      <c r="FS35" s="5">
        <v>187</v>
      </c>
      <c r="FT35" s="5">
        <v>3</v>
      </c>
      <c r="FU35" s="5">
        <v>194</v>
      </c>
      <c r="FV35" s="5">
        <v>3</v>
      </c>
      <c r="FW35" s="5">
        <v>194</v>
      </c>
      <c r="FX35" s="5"/>
      <c r="FY35" s="4"/>
      <c r="FZ35" s="5">
        <v>3</v>
      </c>
      <c r="GA35" s="5">
        <v>170</v>
      </c>
      <c r="GB35" s="5">
        <v>3</v>
      </c>
      <c r="GC35" s="5">
        <v>174</v>
      </c>
      <c r="GD35" s="5">
        <v>3</v>
      </c>
      <c r="GE35" s="5">
        <v>192</v>
      </c>
      <c r="GF35" s="5">
        <v>3</v>
      </c>
      <c r="GG35" s="5">
        <v>187</v>
      </c>
      <c r="GH35" s="5"/>
      <c r="GI35" s="5"/>
      <c r="GJ35" s="5">
        <v>3</v>
      </c>
      <c r="GK35" s="5">
        <v>181</v>
      </c>
      <c r="GL35" s="5">
        <v>3</v>
      </c>
      <c r="GM35" s="5">
        <v>181</v>
      </c>
      <c r="GN35" s="5">
        <v>3</v>
      </c>
      <c r="GO35" s="5">
        <v>189</v>
      </c>
      <c r="GP35" s="5">
        <v>3</v>
      </c>
      <c r="GQ35" s="5">
        <v>194</v>
      </c>
      <c r="GR35" s="5"/>
      <c r="GS35" s="5"/>
      <c r="GT35" s="5">
        <v>3</v>
      </c>
      <c r="GU35" s="5">
        <v>166</v>
      </c>
      <c r="GV35" s="5">
        <v>3</v>
      </c>
      <c r="GW35" s="5">
        <v>171</v>
      </c>
      <c r="GX35" s="5">
        <v>3</v>
      </c>
      <c r="GY35" s="5">
        <v>184</v>
      </c>
      <c r="GZ35" s="5">
        <v>3</v>
      </c>
      <c r="HA35" s="5">
        <v>178</v>
      </c>
      <c r="HB35" s="5"/>
      <c r="HC35" s="4"/>
      <c r="HD35" s="5">
        <v>3</v>
      </c>
      <c r="HE35" s="5">
        <v>263</v>
      </c>
      <c r="HF35" s="5">
        <v>3</v>
      </c>
      <c r="HG35" s="5">
        <v>235</v>
      </c>
      <c r="HH35" s="5">
        <v>3</v>
      </c>
      <c r="HI35" s="5">
        <v>231</v>
      </c>
      <c r="HJ35" s="5">
        <v>3</v>
      </c>
      <c r="HK35" s="5">
        <v>250</v>
      </c>
      <c r="HL35" s="5"/>
      <c r="HM35" s="5"/>
      <c r="HN35" s="5">
        <v>3</v>
      </c>
      <c r="HO35" s="5">
        <v>198</v>
      </c>
      <c r="HP35" s="5">
        <v>3</v>
      </c>
      <c r="HQ35" s="5">
        <v>207</v>
      </c>
      <c r="HR35" s="5">
        <v>3</v>
      </c>
      <c r="HS35" s="5">
        <v>199</v>
      </c>
      <c r="HT35" s="5">
        <v>3</v>
      </c>
      <c r="HU35" s="5">
        <v>209</v>
      </c>
      <c r="HV35" s="5"/>
      <c r="HW35" s="5"/>
      <c r="HX35" s="5">
        <v>3</v>
      </c>
      <c r="HY35" s="5">
        <v>212</v>
      </c>
      <c r="HZ35" s="5">
        <v>3</v>
      </c>
      <c r="IA35" s="5">
        <v>249</v>
      </c>
      <c r="IB35" s="5">
        <v>3</v>
      </c>
      <c r="IC35" s="5">
        <v>235</v>
      </c>
      <c r="ID35" s="5">
        <v>3</v>
      </c>
      <c r="IE35" s="5">
        <v>245</v>
      </c>
    </row>
    <row r="36" spans="1:239" x14ac:dyDescent="0.25">
      <c r="A36" s="4"/>
      <c r="B36" s="5">
        <v>4</v>
      </c>
      <c r="C36" s="5">
        <v>202</v>
      </c>
      <c r="D36" s="5">
        <v>4</v>
      </c>
      <c r="E36" s="5">
        <v>202</v>
      </c>
      <c r="F36" s="5">
        <v>4</v>
      </c>
      <c r="G36" s="5">
        <v>209</v>
      </c>
      <c r="H36" s="5">
        <v>4</v>
      </c>
      <c r="I36" s="5">
        <v>205</v>
      </c>
      <c r="J36" s="5"/>
      <c r="K36" s="5"/>
      <c r="L36" s="5">
        <v>4</v>
      </c>
      <c r="M36" s="5">
        <v>216</v>
      </c>
      <c r="N36" s="5">
        <v>4</v>
      </c>
      <c r="O36" s="5">
        <v>196</v>
      </c>
      <c r="P36" s="5">
        <v>4</v>
      </c>
      <c r="Q36" s="5">
        <v>197</v>
      </c>
      <c r="R36" s="5">
        <v>4</v>
      </c>
      <c r="S36" s="5">
        <v>217</v>
      </c>
      <c r="T36" s="5"/>
      <c r="U36" s="5"/>
      <c r="V36" s="5">
        <v>4</v>
      </c>
      <c r="W36" s="5">
        <v>193</v>
      </c>
      <c r="X36" s="5">
        <v>4</v>
      </c>
      <c r="Y36" s="5">
        <v>203</v>
      </c>
      <c r="Z36" s="5">
        <v>4</v>
      </c>
      <c r="AA36" s="5">
        <v>185</v>
      </c>
      <c r="AB36" s="5">
        <v>4</v>
      </c>
      <c r="AC36" s="5">
        <v>189</v>
      </c>
      <c r="AD36" s="5"/>
      <c r="AE36" s="4"/>
      <c r="AF36" s="5">
        <v>4</v>
      </c>
      <c r="AG36" s="5">
        <v>225</v>
      </c>
      <c r="AH36" s="5">
        <v>4</v>
      </c>
      <c r="AI36" s="5">
        <v>232</v>
      </c>
      <c r="AJ36" s="5">
        <v>4</v>
      </c>
      <c r="AK36" s="5">
        <v>225</v>
      </c>
      <c r="AL36" s="5">
        <v>4</v>
      </c>
      <c r="AM36" s="5">
        <v>243</v>
      </c>
      <c r="AN36" s="5"/>
      <c r="AO36" s="5"/>
      <c r="AP36" s="5">
        <v>4</v>
      </c>
      <c r="AQ36" s="5">
        <v>201</v>
      </c>
      <c r="AR36" s="5">
        <v>4</v>
      </c>
      <c r="AS36" s="5">
        <v>221</v>
      </c>
      <c r="AT36" s="5">
        <v>4</v>
      </c>
      <c r="AU36" s="5">
        <v>208</v>
      </c>
      <c r="AV36" s="5">
        <v>4</v>
      </c>
      <c r="AW36" s="5">
        <v>212</v>
      </c>
      <c r="AX36" s="5"/>
      <c r="AY36" s="5"/>
      <c r="AZ36" s="5">
        <v>4</v>
      </c>
      <c r="BA36" s="5">
        <v>214</v>
      </c>
      <c r="BB36" s="5">
        <v>4</v>
      </c>
      <c r="BC36" s="5">
        <v>209</v>
      </c>
      <c r="BD36" s="5">
        <v>4</v>
      </c>
      <c r="BE36" s="5">
        <v>228</v>
      </c>
      <c r="BF36" s="5">
        <v>4</v>
      </c>
      <c r="BG36" s="5">
        <v>230</v>
      </c>
      <c r="BH36" s="5"/>
      <c r="BI36" s="4"/>
      <c r="BJ36" s="5">
        <v>4</v>
      </c>
      <c r="BK36" s="5">
        <v>201</v>
      </c>
      <c r="BL36" s="5">
        <v>4</v>
      </c>
      <c r="BM36" s="5">
        <v>212</v>
      </c>
      <c r="BN36" s="5">
        <v>4</v>
      </c>
      <c r="BO36" s="5">
        <v>219</v>
      </c>
      <c r="BP36" s="5">
        <v>4</v>
      </c>
      <c r="BQ36" s="5">
        <v>202</v>
      </c>
      <c r="BR36" s="5"/>
      <c r="BS36" s="5"/>
      <c r="BT36" s="5">
        <v>4</v>
      </c>
      <c r="BU36" s="5">
        <v>198</v>
      </c>
      <c r="BV36" s="5">
        <v>4</v>
      </c>
      <c r="BW36" s="5">
        <v>197</v>
      </c>
      <c r="BX36" s="5">
        <v>4</v>
      </c>
      <c r="BY36" s="5">
        <v>182</v>
      </c>
      <c r="BZ36" s="5">
        <v>4</v>
      </c>
      <c r="CA36" s="5">
        <v>192</v>
      </c>
      <c r="CB36" s="5"/>
      <c r="CC36" s="5"/>
      <c r="CD36" s="5">
        <v>4</v>
      </c>
      <c r="CE36" s="5">
        <v>173</v>
      </c>
      <c r="CF36" s="5">
        <v>4</v>
      </c>
      <c r="CG36" s="5">
        <v>181</v>
      </c>
      <c r="CH36" s="5">
        <v>4</v>
      </c>
      <c r="CI36" s="5">
        <v>169</v>
      </c>
      <c r="CJ36" s="5">
        <v>4</v>
      </c>
      <c r="CK36" s="5">
        <v>176</v>
      </c>
      <c r="CL36" s="5"/>
      <c r="CM36" s="4"/>
      <c r="CN36" s="5">
        <v>4</v>
      </c>
      <c r="CO36" s="5">
        <v>179</v>
      </c>
      <c r="CP36" s="5">
        <v>4</v>
      </c>
      <c r="CQ36" s="5">
        <v>176</v>
      </c>
      <c r="CR36" s="5">
        <v>4</v>
      </c>
      <c r="CS36" s="5">
        <v>195</v>
      </c>
      <c r="CT36" s="5">
        <v>4</v>
      </c>
      <c r="CU36" s="5">
        <v>181</v>
      </c>
      <c r="CV36" s="5"/>
      <c r="CW36" s="5"/>
      <c r="CX36" s="5">
        <v>4</v>
      </c>
      <c r="CY36" s="5">
        <v>248</v>
      </c>
      <c r="CZ36" s="5">
        <v>4</v>
      </c>
      <c r="DA36" s="5">
        <v>218</v>
      </c>
      <c r="DB36" s="5">
        <v>4</v>
      </c>
      <c r="DC36" s="5">
        <v>213</v>
      </c>
      <c r="DD36" s="5">
        <v>4</v>
      </c>
      <c r="DE36" s="5">
        <v>220</v>
      </c>
      <c r="DF36" s="5"/>
      <c r="DG36" s="5"/>
      <c r="DH36" s="5">
        <v>4</v>
      </c>
      <c r="DI36" s="5">
        <v>225</v>
      </c>
      <c r="DJ36" s="5">
        <v>4</v>
      </c>
      <c r="DK36" s="5">
        <v>231</v>
      </c>
      <c r="DL36" s="5">
        <v>4</v>
      </c>
      <c r="DM36" s="5">
        <v>229</v>
      </c>
      <c r="DN36" s="5">
        <v>4</v>
      </c>
      <c r="DO36" s="5">
        <v>219</v>
      </c>
      <c r="DP36" s="5"/>
      <c r="DQ36" s="4"/>
      <c r="DR36" s="5">
        <v>4</v>
      </c>
      <c r="DS36" s="5">
        <v>320</v>
      </c>
      <c r="DT36" s="5">
        <v>4</v>
      </c>
      <c r="DU36" s="5">
        <v>249</v>
      </c>
      <c r="DV36" s="5">
        <v>4</v>
      </c>
      <c r="DW36" s="5">
        <v>262</v>
      </c>
      <c r="DX36" s="5">
        <v>4</v>
      </c>
      <c r="DY36" s="5">
        <v>333</v>
      </c>
      <c r="DZ36" s="5"/>
      <c r="EA36" s="5"/>
      <c r="EB36" s="5">
        <v>4</v>
      </c>
      <c r="EC36" s="5">
        <v>199</v>
      </c>
      <c r="ED36" s="5">
        <v>4</v>
      </c>
      <c r="EE36" s="5">
        <v>250</v>
      </c>
      <c r="EF36" s="5">
        <v>4</v>
      </c>
      <c r="EG36" s="5">
        <v>193</v>
      </c>
      <c r="EH36" s="5">
        <v>4</v>
      </c>
      <c r="EI36" s="5">
        <v>189</v>
      </c>
      <c r="EJ36" s="5"/>
      <c r="EK36" s="5"/>
      <c r="EL36" s="5">
        <v>4</v>
      </c>
      <c r="EM36" s="5">
        <v>205</v>
      </c>
      <c r="EN36" s="5">
        <v>4</v>
      </c>
      <c r="EO36" s="5">
        <v>188</v>
      </c>
      <c r="EP36" s="5">
        <v>4</v>
      </c>
      <c r="EQ36" s="5">
        <v>197</v>
      </c>
      <c r="ER36" s="5">
        <v>4</v>
      </c>
      <c r="ES36" s="5">
        <v>189</v>
      </c>
      <c r="ET36" s="5"/>
      <c r="EU36" s="4"/>
      <c r="EV36" s="5">
        <v>4</v>
      </c>
      <c r="EW36" s="5">
        <v>239</v>
      </c>
      <c r="EX36" s="5">
        <v>4</v>
      </c>
      <c r="EY36" s="5">
        <v>206</v>
      </c>
      <c r="EZ36" s="5">
        <v>4</v>
      </c>
      <c r="FA36" s="5">
        <v>219</v>
      </c>
      <c r="FB36" s="5">
        <v>4</v>
      </c>
      <c r="FC36" s="5">
        <v>211</v>
      </c>
      <c r="FD36" s="5"/>
      <c r="FE36" s="5"/>
      <c r="FF36" s="5">
        <v>4</v>
      </c>
      <c r="FG36" s="5">
        <v>189</v>
      </c>
      <c r="FH36" s="5">
        <v>4</v>
      </c>
      <c r="FI36" s="5">
        <v>208</v>
      </c>
      <c r="FJ36" s="5">
        <v>4</v>
      </c>
      <c r="FK36" s="5">
        <v>205</v>
      </c>
      <c r="FL36" s="5">
        <v>4</v>
      </c>
      <c r="FM36" s="5">
        <v>199</v>
      </c>
      <c r="FN36" s="5"/>
      <c r="FO36" s="5"/>
      <c r="FP36" s="5">
        <v>4</v>
      </c>
      <c r="FQ36" s="5">
        <v>186</v>
      </c>
      <c r="FR36" s="5">
        <v>4</v>
      </c>
      <c r="FS36" s="5">
        <v>192</v>
      </c>
      <c r="FT36" s="5">
        <v>4</v>
      </c>
      <c r="FU36" s="5">
        <v>189</v>
      </c>
      <c r="FV36" s="5">
        <v>4</v>
      </c>
      <c r="FW36" s="5">
        <v>189</v>
      </c>
      <c r="FX36" s="5"/>
      <c r="FY36" s="4"/>
      <c r="FZ36" s="5">
        <v>4</v>
      </c>
      <c r="GA36" s="5">
        <v>171</v>
      </c>
      <c r="GB36" s="5">
        <v>4</v>
      </c>
      <c r="GC36" s="5">
        <v>183</v>
      </c>
      <c r="GD36" s="5">
        <v>4</v>
      </c>
      <c r="GE36" s="5">
        <v>191</v>
      </c>
      <c r="GF36" s="5">
        <v>4</v>
      </c>
      <c r="GG36" s="5">
        <v>187</v>
      </c>
      <c r="GH36" s="5"/>
      <c r="GI36" s="5"/>
      <c r="GJ36" s="5">
        <v>4</v>
      </c>
      <c r="GK36" s="5">
        <v>191</v>
      </c>
      <c r="GL36" s="5">
        <v>4</v>
      </c>
      <c r="GM36" s="5">
        <v>181</v>
      </c>
      <c r="GN36" s="5">
        <v>4</v>
      </c>
      <c r="GO36" s="5">
        <v>188</v>
      </c>
      <c r="GP36" s="5">
        <v>4</v>
      </c>
      <c r="GQ36" s="5">
        <v>184</v>
      </c>
      <c r="GR36" s="5"/>
      <c r="GS36" s="5"/>
      <c r="GT36" s="5">
        <v>4</v>
      </c>
      <c r="GU36" s="5">
        <v>171</v>
      </c>
      <c r="GV36" s="5">
        <v>4</v>
      </c>
      <c r="GW36" s="5">
        <v>183</v>
      </c>
      <c r="GX36" s="5">
        <v>4</v>
      </c>
      <c r="GY36" s="5">
        <v>180</v>
      </c>
      <c r="GZ36" s="5">
        <v>4</v>
      </c>
      <c r="HA36" s="5">
        <v>184</v>
      </c>
      <c r="HB36" s="5"/>
      <c r="HC36" s="4"/>
      <c r="HD36" s="5">
        <v>4</v>
      </c>
      <c r="HE36" s="5">
        <v>264</v>
      </c>
      <c r="HF36" s="5">
        <v>4</v>
      </c>
      <c r="HG36" s="5">
        <v>238</v>
      </c>
      <c r="HH36" s="5">
        <v>4</v>
      </c>
      <c r="HI36" s="5">
        <v>236</v>
      </c>
      <c r="HJ36" s="5">
        <v>4</v>
      </c>
      <c r="HK36" s="5">
        <v>253</v>
      </c>
      <c r="HL36" s="5"/>
      <c r="HM36" s="5"/>
      <c r="HN36" s="5">
        <v>4</v>
      </c>
      <c r="HO36" s="5">
        <v>197</v>
      </c>
      <c r="HP36" s="5">
        <v>4</v>
      </c>
      <c r="HQ36" s="5">
        <v>199</v>
      </c>
      <c r="HR36" s="5">
        <v>4</v>
      </c>
      <c r="HS36" s="5">
        <v>205</v>
      </c>
      <c r="HT36" s="5">
        <v>4</v>
      </c>
      <c r="HU36" s="5">
        <v>201</v>
      </c>
      <c r="HV36" s="5"/>
      <c r="HW36" s="5"/>
      <c r="HX36" s="5">
        <v>4</v>
      </c>
      <c r="HY36" s="5">
        <v>240</v>
      </c>
      <c r="HZ36" s="5">
        <v>4</v>
      </c>
      <c r="IA36" s="5">
        <v>260</v>
      </c>
      <c r="IB36" s="5">
        <v>4</v>
      </c>
      <c r="IC36" s="5">
        <v>249</v>
      </c>
      <c r="ID36" s="5">
        <v>4</v>
      </c>
      <c r="IE36" s="5">
        <v>255</v>
      </c>
    </row>
    <row r="37" spans="1:239" x14ac:dyDescent="0.25">
      <c r="A37" s="4"/>
      <c r="B37" s="5">
        <v>5</v>
      </c>
      <c r="C37" s="5">
        <v>205</v>
      </c>
      <c r="D37" s="5">
        <v>5</v>
      </c>
      <c r="E37" s="5">
        <v>210</v>
      </c>
      <c r="F37" s="5">
        <v>5</v>
      </c>
      <c r="G37" s="5">
        <v>219</v>
      </c>
      <c r="H37" s="5">
        <v>5</v>
      </c>
      <c r="I37" s="5">
        <v>216</v>
      </c>
      <c r="J37" s="5"/>
      <c r="K37" s="5"/>
      <c r="L37" s="5">
        <v>5</v>
      </c>
      <c r="M37" s="5">
        <v>223</v>
      </c>
      <c r="N37" s="5">
        <v>5</v>
      </c>
      <c r="O37" s="5">
        <v>218</v>
      </c>
      <c r="P37" s="5">
        <v>5</v>
      </c>
      <c r="Q37" s="5">
        <v>203</v>
      </c>
      <c r="R37" s="5">
        <v>5</v>
      </c>
      <c r="S37" s="5">
        <v>201</v>
      </c>
      <c r="T37" s="5"/>
      <c r="U37" s="5"/>
      <c r="V37" s="5">
        <v>5</v>
      </c>
      <c r="W37" s="5">
        <v>185</v>
      </c>
      <c r="X37" s="5">
        <v>5</v>
      </c>
      <c r="Y37" s="5">
        <v>197</v>
      </c>
      <c r="Z37" s="5">
        <v>5</v>
      </c>
      <c r="AA37" s="5">
        <v>192</v>
      </c>
      <c r="AB37" s="5">
        <v>5</v>
      </c>
      <c r="AC37" s="5">
        <v>191</v>
      </c>
      <c r="AD37" s="5"/>
      <c r="AE37" s="4"/>
      <c r="AF37" s="5">
        <v>5</v>
      </c>
      <c r="AG37" s="5">
        <v>232</v>
      </c>
      <c r="AH37" s="5">
        <v>5</v>
      </c>
      <c r="AI37" s="5">
        <v>229</v>
      </c>
      <c r="AJ37" s="5">
        <v>5</v>
      </c>
      <c r="AK37" s="5">
        <v>278</v>
      </c>
      <c r="AL37" s="5">
        <v>5</v>
      </c>
      <c r="AM37" s="5">
        <v>242</v>
      </c>
      <c r="AN37" s="5"/>
      <c r="AO37" s="5"/>
      <c r="AP37" s="5">
        <v>5</v>
      </c>
      <c r="AQ37" s="5">
        <v>206</v>
      </c>
      <c r="AR37" s="5">
        <v>5</v>
      </c>
      <c r="AS37" s="5">
        <v>233</v>
      </c>
      <c r="AT37" s="5">
        <v>5</v>
      </c>
      <c r="AU37" s="5">
        <v>209</v>
      </c>
      <c r="AV37" s="5">
        <v>5</v>
      </c>
      <c r="AW37" s="5">
        <v>214</v>
      </c>
      <c r="AX37" s="5"/>
      <c r="AY37" s="5"/>
      <c r="AZ37" s="5">
        <v>5</v>
      </c>
      <c r="BA37" s="5">
        <v>209</v>
      </c>
      <c r="BB37" s="5">
        <v>5</v>
      </c>
      <c r="BC37" s="5">
        <v>217</v>
      </c>
      <c r="BD37" s="5">
        <v>5</v>
      </c>
      <c r="BE37" s="5">
        <v>221</v>
      </c>
      <c r="BF37" s="5">
        <v>5</v>
      </c>
      <c r="BG37" s="5">
        <v>227</v>
      </c>
      <c r="BH37" s="5"/>
      <c r="BI37" s="4"/>
      <c r="BJ37" s="5">
        <v>5</v>
      </c>
      <c r="BK37" s="5">
        <v>195</v>
      </c>
      <c r="BL37" s="5">
        <v>5</v>
      </c>
      <c r="BM37" s="5">
        <v>213</v>
      </c>
      <c r="BN37" s="5">
        <v>5</v>
      </c>
      <c r="BO37" s="5">
        <v>205</v>
      </c>
      <c r="BP37" s="5">
        <v>5</v>
      </c>
      <c r="BQ37" s="5">
        <v>200</v>
      </c>
      <c r="BR37" s="5"/>
      <c r="BS37" s="5"/>
      <c r="BT37" s="5">
        <v>5</v>
      </c>
      <c r="BU37" s="5">
        <v>203</v>
      </c>
      <c r="BV37" s="5">
        <v>5</v>
      </c>
      <c r="BW37" s="5">
        <v>187</v>
      </c>
      <c r="BX37" s="5">
        <v>5</v>
      </c>
      <c r="BY37" s="5">
        <v>200</v>
      </c>
      <c r="BZ37" s="5">
        <v>5</v>
      </c>
      <c r="CA37" s="5">
        <v>189</v>
      </c>
      <c r="CB37" s="5"/>
      <c r="CC37" s="5"/>
      <c r="CD37" s="5">
        <v>5</v>
      </c>
      <c r="CE37" s="5">
        <v>170</v>
      </c>
      <c r="CF37" s="5">
        <v>5</v>
      </c>
      <c r="CG37" s="5">
        <v>161</v>
      </c>
      <c r="CH37" s="5">
        <v>5</v>
      </c>
      <c r="CI37" s="5">
        <v>174</v>
      </c>
      <c r="CJ37" s="5">
        <v>5</v>
      </c>
      <c r="CK37" s="5">
        <v>170</v>
      </c>
      <c r="CL37" s="5"/>
      <c r="CM37" s="4"/>
      <c r="CN37" s="5">
        <v>5</v>
      </c>
      <c r="CO37" s="5">
        <v>225</v>
      </c>
      <c r="CP37" s="5">
        <v>5</v>
      </c>
      <c r="CQ37" s="5">
        <v>179</v>
      </c>
      <c r="CR37" s="5">
        <v>5</v>
      </c>
      <c r="CS37" s="5">
        <v>200</v>
      </c>
      <c r="CT37" s="5">
        <v>5</v>
      </c>
      <c r="CU37" s="5">
        <v>189</v>
      </c>
      <c r="CV37" s="5"/>
      <c r="CW37" s="5"/>
      <c r="CX37" s="5">
        <v>5</v>
      </c>
      <c r="CY37" s="5">
        <v>219</v>
      </c>
      <c r="CZ37" s="5">
        <v>5</v>
      </c>
      <c r="DA37" s="5">
        <v>223</v>
      </c>
      <c r="DB37" s="5">
        <v>5</v>
      </c>
      <c r="DC37" s="5">
        <v>217</v>
      </c>
      <c r="DD37" s="5">
        <v>5</v>
      </c>
      <c r="DE37" s="5">
        <v>224</v>
      </c>
      <c r="DF37" s="5"/>
      <c r="DG37" s="5"/>
      <c r="DH37" s="5">
        <v>5</v>
      </c>
      <c r="DI37" s="5">
        <v>227</v>
      </c>
      <c r="DJ37" s="5">
        <v>5</v>
      </c>
      <c r="DK37" s="5">
        <v>235</v>
      </c>
      <c r="DL37" s="5">
        <v>5</v>
      </c>
      <c r="DM37" s="5">
        <v>240</v>
      </c>
      <c r="DN37" s="5">
        <v>5</v>
      </c>
      <c r="DO37" s="5">
        <v>229</v>
      </c>
      <c r="DP37" s="5"/>
      <c r="DQ37" s="4"/>
      <c r="DR37" s="5">
        <v>5</v>
      </c>
      <c r="DS37" s="5">
        <v>330</v>
      </c>
      <c r="DT37" s="5">
        <v>5</v>
      </c>
      <c r="DU37" s="5">
        <v>250</v>
      </c>
      <c r="DV37" s="5">
        <v>5</v>
      </c>
      <c r="DW37" s="5">
        <v>262</v>
      </c>
      <c r="DX37" s="5">
        <v>5</v>
      </c>
      <c r="DY37" s="5">
        <v>320</v>
      </c>
      <c r="DZ37" s="5"/>
      <c r="EA37" s="5"/>
      <c r="EB37" s="5">
        <v>5</v>
      </c>
      <c r="EC37" s="5">
        <v>218</v>
      </c>
      <c r="ED37" s="5">
        <v>5</v>
      </c>
      <c r="EE37" s="5">
        <v>268</v>
      </c>
      <c r="EF37" s="5">
        <v>5</v>
      </c>
      <c r="EG37" s="5">
        <v>192</v>
      </c>
      <c r="EH37" s="5">
        <v>5</v>
      </c>
      <c r="EI37" s="5">
        <v>202</v>
      </c>
      <c r="EJ37" s="5"/>
      <c r="EK37" s="5"/>
      <c r="EL37" s="5">
        <v>5</v>
      </c>
      <c r="EM37" s="5">
        <v>192</v>
      </c>
      <c r="EN37" s="5">
        <v>5</v>
      </c>
      <c r="EO37" s="5">
        <v>197</v>
      </c>
      <c r="EP37" s="5">
        <v>5</v>
      </c>
      <c r="EQ37" s="5">
        <v>183</v>
      </c>
      <c r="ER37" s="5">
        <v>5</v>
      </c>
      <c r="ES37" s="5">
        <v>200</v>
      </c>
      <c r="ET37" s="5"/>
      <c r="EU37" s="4"/>
      <c r="EV37" s="5">
        <v>5</v>
      </c>
      <c r="EW37" s="5">
        <v>218</v>
      </c>
      <c r="EX37" s="5">
        <v>5</v>
      </c>
      <c r="EY37" s="5">
        <v>213</v>
      </c>
      <c r="EZ37" s="5">
        <v>5</v>
      </c>
      <c r="FA37" s="5">
        <v>221</v>
      </c>
      <c r="FB37" s="5">
        <v>5</v>
      </c>
      <c r="FC37" s="5">
        <v>218</v>
      </c>
      <c r="FD37" s="5"/>
      <c r="FE37" s="5"/>
      <c r="FF37" s="5">
        <v>5</v>
      </c>
      <c r="FG37" s="5">
        <v>194</v>
      </c>
      <c r="FH37" s="5">
        <v>5</v>
      </c>
      <c r="FI37" s="5">
        <v>200</v>
      </c>
      <c r="FJ37" s="5">
        <v>5</v>
      </c>
      <c r="FK37" s="5">
        <v>205</v>
      </c>
      <c r="FL37" s="5">
        <v>5</v>
      </c>
      <c r="FM37" s="5">
        <v>192</v>
      </c>
      <c r="FN37" s="5"/>
      <c r="FO37" s="5"/>
      <c r="FP37" s="5">
        <v>5</v>
      </c>
      <c r="FQ37" s="5">
        <v>195</v>
      </c>
      <c r="FR37" s="5">
        <v>5</v>
      </c>
      <c r="FS37" s="5">
        <v>186</v>
      </c>
      <c r="FT37" s="5">
        <v>5</v>
      </c>
      <c r="FU37" s="5">
        <v>189</v>
      </c>
      <c r="FV37" s="5">
        <v>5</v>
      </c>
      <c r="FW37" s="5">
        <v>201</v>
      </c>
      <c r="FX37" s="5"/>
      <c r="FY37" s="4"/>
      <c r="FZ37" s="5">
        <v>5</v>
      </c>
      <c r="GA37" s="5">
        <v>169</v>
      </c>
      <c r="GB37" s="5">
        <v>5</v>
      </c>
      <c r="GC37" s="5">
        <v>176</v>
      </c>
      <c r="GD37" s="5">
        <v>5</v>
      </c>
      <c r="GE37" s="5">
        <v>174</v>
      </c>
      <c r="GF37" s="5">
        <v>5</v>
      </c>
      <c r="GG37" s="5">
        <v>184</v>
      </c>
      <c r="GH37" s="5"/>
      <c r="GI37" s="5"/>
      <c r="GJ37" s="5">
        <v>5</v>
      </c>
      <c r="GK37" s="5">
        <v>186</v>
      </c>
      <c r="GL37" s="5">
        <v>5</v>
      </c>
      <c r="GM37" s="5">
        <v>185</v>
      </c>
      <c r="GN37" s="5">
        <v>5</v>
      </c>
      <c r="GO37" s="5">
        <v>196</v>
      </c>
      <c r="GP37" s="5">
        <v>5</v>
      </c>
      <c r="GQ37" s="5">
        <v>192</v>
      </c>
      <c r="GR37" s="5"/>
      <c r="GS37" s="5"/>
      <c r="GT37" s="5">
        <v>5</v>
      </c>
      <c r="GU37" s="5">
        <v>182</v>
      </c>
      <c r="GV37" s="5">
        <v>5</v>
      </c>
      <c r="GW37" s="5">
        <v>178</v>
      </c>
      <c r="GX37" s="5">
        <v>5</v>
      </c>
      <c r="GY37" s="5">
        <v>189</v>
      </c>
      <c r="GZ37" s="5">
        <v>5</v>
      </c>
      <c r="HA37" s="5">
        <v>181</v>
      </c>
      <c r="HB37" s="5"/>
      <c r="HC37" s="4"/>
      <c r="HD37" s="5">
        <v>5</v>
      </c>
      <c r="HE37" s="5">
        <v>264</v>
      </c>
      <c r="HF37" s="5">
        <v>5</v>
      </c>
      <c r="HG37" s="5">
        <v>246</v>
      </c>
      <c r="HH37" s="5">
        <v>5</v>
      </c>
      <c r="HI37" s="5">
        <v>235</v>
      </c>
      <c r="HJ37" s="5">
        <v>5</v>
      </c>
      <c r="HK37" s="5">
        <v>251</v>
      </c>
      <c r="HL37" s="5"/>
      <c r="HM37" s="5"/>
      <c r="HN37" s="5">
        <v>5</v>
      </c>
      <c r="HO37" s="5">
        <v>208</v>
      </c>
      <c r="HP37" s="5">
        <v>5</v>
      </c>
      <c r="HQ37" s="5">
        <v>212</v>
      </c>
      <c r="HR37" s="5">
        <v>5</v>
      </c>
      <c r="HS37" s="5">
        <v>203</v>
      </c>
      <c r="HT37" s="5">
        <v>5</v>
      </c>
      <c r="HU37" s="5">
        <v>192</v>
      </c>
      <c r="HV37" s="5"/>
      <c r="HW37" s="5"/>
      <c r="HX37" s="5">
        <v>5</v>
      </c>
      <c r="HY37" s="5">
        <v>253</v>
      </c>
      <c r="HZ37" s="5">
        <v>5</v>
      </c>
      <c r="IA37" s="5">
        <v>252</v>
      </c>
      <c r="IB37" s="5">
        <v>5</v>
      </c>
      <c r="IC37" s="5">
        <v>251</v>
      </c>
      <c r="ID37" s="5">
        <v>5</v>
      </c>
      <c r="IE37" s="5">
        <v>258</v>
      </c>
    </row>
    <row r="38" spans="1:239" x14ac:dyDescent="0.25">
      <c r="A38" s="4"/>
      <c r="B38" s="5">
        <v>6</v>
      </c>
      <c r="C38" s="5">
        <v>211</v>
      </c>
      <c r="D38" s="5">
        <v>6</v>
      </c>
      <c r="E38" s="5">
        <v>213</v>
      </c>
      <c r="F38" s="5">
        <v>6</v>
      </c>
      <c r="G38" s="5">
        <v>216</v>
      </c>
      <c r="H38" s="5">
        <v>6</v>
      </c>
      <c r="I38" s="5">
        <v>218</v>
      </c>
      <c r="J38" s="5"/>
      <c r="K38" s="5"/>
      <c r="L38" s="5">
        <v>6</v>
      </c>
      <c r="M38" s="5">
        <v>215</v>
      </c>
      <c r="N38" s="5">
        <v>6</v>
      </c>
      <c r="O38" s="5">
        <v>212</v>
      </c>
      <c r="P38" s="5">
        <v>6</v>
      </c>
      <c r="Q38" s="5">
        <v>198</v>
      </c>
      <c r="R38" s="5">
        <v>6</v>
      </c>
      <c r="S38" s="5">
        <v>201</v>
      </c>
      <c r="T38" s="5"/>
      <c r="U38" s="5"/>
      <c r="V38" s="5">
        <v>6</v>
      </c>
      <c r="W38" s="5">
        <v>184</v>
      </c>
      <c r="X38" s="5">
        <v>6</v>
      </c>
      <c r="Y38" s="5">
        <v>201</v>
      </c>
      <c r="Z38" s="5">
        <v>6</v>
      </c>
      <c r="AA38" s="5">
        <v>191</v>
      </c>
      <c r="AB38" s="5">
        <v>6</v>
      </c>
      <c r="AC38" s="5">
        <v>194</v>
      </c>
      <c r="AD38" s="5"/>
      <c r="AE38" s="4"/>
      <c r="AF38" s="5">
        <v>6</v>
      </c>
      <c r="AG38" s="5">
        <v>241</v>
      </c>
      <c r="AH38" s="5">
        <v>6</v>
      </c>
      <c r="AI38" s="5">
        <v>229</v>
      </c>
      <c r="AJ38" s="5">
        <v>6</v>
      </c>
      <c r="AK38" s="5">
        <v>258</v>
      </c>
      <c r="AL38" s="5">
        <v>6</v>
      </c>
      <c r="AM38" s="5">
        <v>247</v>
      </c>
      <c r="AN38" s="5"/>
      <c r="AO38" s="5"/>
      <c r="AP38" s="5">
        <v>6</v>
      </c>
      <c r="AQ38" s="5">
        <v>200</v>
      </c>
      <c r="AR38" s="5">
        <v>6</v>
      </c>
      <c r="AS38" s="5">
        <v>222</v>
      </c>
      <c r="AT38" s="5">
        <v>6</v>
      </c>
      <c r="AU38" s="5">
        <v>216</v>
      </c>
      <c r="AV38" s="5">
        <v>6</v>
      </c>
      <c r="AW38" s="5">
        <v>216</v>
      </c>
      <c r="AX38" s="5"/>
      <c r="AY38" s="5"/>
      <c r="AZ38" s="5">
        <v>6</v>
      </c>
      <c r="BA38" s="5">
        <v>220</v>
      </c>
      <c r="BB38" s="5">
        <v>6</v>
      </c>
      <c r="BC38" s="5">
        <v>218</v>
      </c>
      <c r="BD38" s="5">
        <v>6</v>
      </c>
      <c r="BE38" s="5">
        <v>218</v>
      </c>
      <c r="BF38" s="5">
        <v>6</v>
      </c>
      <c r="BG38" s="5">
        <v>217</v>
      </c>
      <c r="BH38" s="5"/>
      <c r="BI38" s="4"/>
      <c r="BJ38" s="5">
        <v>6</v>
      </c>
      <c r="BK38" s="5">
        <v>207</v>
      </c>
      <c r="BL38" s="5">
        <v>6</v>
      </c>
      <c r="BM38" s="5">
        <v>207</v>
      </c>
      <c r="BN38" s="5">
        <v>6</v>
      </c>
      <c r="BO38" s="5">
        <v>211</v>
      </c>
      <c r="BP38" s="5">
        <v>6</v>
      </c>
      <c r="BQ38" s="5">
        <v>219</v>
      </c>
      <c r="BR38" s="5"/>
      <c r="BS38" s="5"/>
      <c r="BT38" s="5">
        <v>6</v>
      </c>
      <c r="BU38" s="5">
        <v>212</v>
      </c>
      <c r="BV38" s="5">
        <v>6</v>
      </c>
      <c r="BW38" s="5">
        <v>191</v>
      </c>
      <c r="BX38" s="5">
        <v>6</v>
      </c>
      <c r="BY38" s="5">
        <v>190</v>
      </c>
      <c r="BZ38" s="5">
        <v>6</v>
      </c>
      <c r="CA38" s="5">
        <v>194</v>
      </c>
      <c r="CB38" s="5"/>
      <c r="CC38" s="5"/>
      <c r="CD38" s="5">
        <v>6</v>
      </c>
      <c r="CE38" s="5">
        <v>175</v>
      </c>
      <c r="CF38" s="5">
        <v>6</v>
      </c>
      <c r="CG38" s="5">
        <v>159</v>
      </c>
      <c r="CH38" s="5">
        <v>6</v>
      </c>
      <c r="CI38" s="5">
        <v>164</v>
      </c>
      <c r="CJ38" s="5">
        <v>6</v>
      </c>
      <c r="CK38" s="5">
        <v>165</v>
      </c>
      <c r="CL38" s="5"/>
      <c r="CM38" s="4"/>
      <c r="CN38" s="5">
        <v>6</v>
      </c>
      <c r="CO38" s="5">
        <v>195</v>
      </c>
      <c r="CP38" s="5">
        <v>6</v>
      </c>
      <c r="CQ38" s="5">
        <v>179</v>
      </c>
      <c r="CR38" s="5">
        <v>6</v>
      </c>
      <c r="CS38" s="5">
        <v>201</v>
      </c>
      <c r="CT38" s="5">
        <v>6</v>
      </c>
      <c r="CU38" s="5">
        <v>193</v>
      </c>
      <c r="CV38" s="5"/>
      <c r="CW38" s="5"/>
      <c r="CX38" s="5">
        <v>6</v>
      </c>
      <c r="CY38" s="5">
        <v>219</v>
      </c>
      <c r="CZ38" s="5">
        <v>6</v>
      </c>
      <c r="DA38" s="5">
        <v>226</v>
      </c>
      <c r="DB38" s="5">
        <v>6</v>
      </c>
      <c r="DC38" s="5">
        <v>214</v>
      </c>
      <c r="DD38" s="5">
        <v>6</v>
      </c>
      <c r="DE38" s="5">
        <v>225</v>
      </c>
      <c r="DF38" s="5"/>
      <c r="DG38" s="5"/>
      <c r="DH38" s="5">
        <v>6</v>
      </c>
      <c r="DI38" s="5">
        <v>222</v>
      </c>
      <c r="DJ38" s="5">
        <v>6</v>
      </c>
      <c r="DK38" s="5">
        <v>275</v>
      </c>
      <c r="DL38" s="5">
        <v>6</v>
      </c>
      <c r="DM38" s="5">
        <v>245</v>
      </c>
      <c r="DN38" s="5">
        <v>6</v>
      </c>
      <c r="DO38" s="5">
        <v>236</v>
      </c>
      <c r="DP38" s="5"/>
      <c r="DQ38" s="4"/>
      <c r="DR38" s="5">
        <v>6</v>
      </c>
      <c r="DS38" s="5">
        <v>329</v>
      </c>
      <c r="DT38" s="5">
        <v>6</v>
      </c>
      <c r="DU38" s="5">
        <v>262</v>
      </c>
      <c r="DV38" s="5">
        <v>6</v>
      </c>
      <c r="DW38" s="5">
        <v>245</v>
      </c>
      <c r="DX38" s="5">
        <v>6</v>
      </c>
      <c r="DY38" s="5">
        <v>341</v>
      </c>
      <c r="DZ38" s="5"/>
      <c r="EA38" s="5"/>
      <c r="EB38" s="5">
        <v>6</v>
      </c>
      <c r="EC38" s="5">
        <v>210</v>
      </c>
      <c r="ED38" s="5">
        <v>6</v>
      </c>
      <c r="EE38" s="5">
        <v>327</v>
      </c>
      <c r="EF38" s="5">
        <v>6</v>
      </c>
      <c r="EG38" s="5">
        <v>206</v>
      </c>
      <c r="EH38" s="5">
        <v>6</v>
      </c>
      <c r="EI38" s="5">
        <v>196</v>
      </c>
      <c r="EJ38" s="5"/>
      <c r="EK38" s="5"/>
      <c r="EL38" s="5">
        <v>6</v>
      </c>
      <c r="EM38" s="5">
        <v>188</v>
      </c>
      <c r="EN38" s="5">
        <v>6</v>
      </c>
      <c r="EO38" s="5">
        <v>186</v>
      </c>
      <c r="EP38" s="5">
        <v>6</v>
      </c>
      <c r="EQ38" s="5">
        <v>173</v>
      </c>
      <c r="ER38" s="5">
        <v>6</v>
      </c>
      <c r="ES38" s="5">
        <v>190</v>
      </c>
      <c r="ET38" s="5"/>
      <c r="EU38" s="4"/>
      <c r="EV38" s="5">
        <v>6</v>
      </c>
      <c r="EW38" s="5">
        <v>235</v>
      </c>
      <c r="EX38" s="5">
        <v>6</v>
      </c>
      <c r="EY38" s="5">
        <v>213</v>
      </c>
      <c r="EZ38" s="5">
        <v>6</v>
      </c>
      <c r="FA38" s="5">
        <v>222</v>
      </c>
      <c r="FB38" s="5">
        <v>6</v>
      </c>
      <c r="FC38" s="5">
        <v>218</v>
      </c>
      <c r="FD38" s="5"/>
      <c r="FE38" s="5"/>
      <c r="FF38" s="5">
        <v>6</v>
      </c>
      <c r="FG38" s="5">
        <v>194</v>
      </c>
      <c r="FH38" s="5">
        <v>6</v>
      </c>
      <c r="FI38" s="5">
        <v>207</v>
      </c>
      <c r="FJ38" s="5">
        <v>6</v>
      </c>
      <c r="FK38" s="5">
        <v>205</v>
      </c>
      <c r="FL38" s="5">
        <v>6</v>
      </c>
      <c r="FM38" s="5">
        <v>194</v>
      </c>
      <c r="FN38" s="5"/>
      <c r="FO38" s="5"/>
      <c r="FP38" s="5">
        <v>6</v>
      </c>
      <c r="FQ38" s="5">
        <v>191</v>
      </c>
      <c r="FR38" s="5">
        <v>6</v>
      </c>
      <c r="FS38" s="5">
        <v>198</v>
      </c>
      <c r="FT38" s="5">
        <v>6</v>
      </c>
      <c r="FU38" s="5">
        <v>196</v>
      </c>
      <c r="FV38" s="5">
        <v>6</v>
      </c>
      <c r="FW38" s="5">
        <v>197</v>
      </c>
      <c r="FX38" s="5"/>
      <c r="FY38" s="4"/>
      <c r="FZ38" s="5">
        <v>6</v>
      </c>
      <c r="GA38" s="5">
        <v>186</v>
      </c>
      <c r="GB38" s="5">
        <v>6</v>
      </c>
      <c r="GC38" s="5">
        <v>181</v>
      </c>
      <c r="GD38" s="5">
        <v>6</v>
      </c>
      <c r="GE38" s="5">
        <v>173</v>
      </c>
      <c r="GF38" s="5">
        <v>6</v>
      </c>
      <c r="GG38" s="5">
        <v>183</v>
      </c>
      <c r="GH38" s="5"/>
      <c r="GI38" s="5"/>
      <c r="GJ38" s="5">
        <v>6</v>
      </c>
      <c r="GK38" s="5">
        <v>192</v>
      </c>
      <c r="GL38" s="5">
        <v>6</v>
      </c>
      <c r="GM38" s="5">
        <v>189</v>
      </c>
      <c r="GN38" s="5">
        <v>6</v>
      </c>
      <c r="GO38" s="5">
        <v>191</v>
      </c>
      <c r="GP38" s="5">
        <v>6</v>
      </c>
      <c r="GQ38" s="5">
        <v>188</v>
      </c>
      <c r="GR38" s="5"/>
      <c r="GS38" s="5"/>
      <c r="GT38" s="5">
        <v>6</v>
      </c>
      <c r="GU38" s="5">
        <v>186</v>
      </c>
      <c r="GV38" s="5">
        <v>6</v>
      </c>
      <c r="GW38" s="5">
        <v>165</v>
      </c>
      <c r="GX38" s="5">
        <v>6</v>
      </c>
      <c r="GY38" s="5">
        <v>192</v>
      </c>
      <c r="GZ38" s="5">
        <v>6</v>
      </c>
      <c r="HA38" s="5">
        <v>182</v>
      </c>
      <c r="HB38" s="5"/>
      <c r="HC38" s="4"/>
      <c r="HD38" s="5">
        <v>6</v>
      </c>
      <c r="HE38" s="5">
        <v>261</v>
      </c>
      <c r="HF38" s="5">
        <v>6</v>
      </c>
      <c r="HG38" s="5">
        <v>248</v>
      </c>
      <c r="HH38" s="5">
        <v>6</v>
      </c>
      <c r="HI38" s="5">
        <v>238</v>
      </c>
      <c r="HJ38" s="5">
        <v>6</v>
      </c>
      <c r="HK38" s="5">
        <v>257</v>
      </c>
      <c r="HL38" s="5"/>
      <c r="HM38" s="5"/>
      <c r="HN38" s="5">
        <v>6</v>
      </c>
      <c r="HO38" s="5">
        <v>211</v>
      </c>
      <c r="HP38" s="5">
        <v>6</v>
      </c>
      <c r="HQ38" s="5">
        <v>199</v>
      </c>
      <c r="HR38" s="5">
        <v>6</v>
      </c>
      <c r="HS38" s="5">
        <v>201</v>
      </c>
      <c r="HT38" s="5">
        <v>6</v>
      </c>
      <c r="HU38" s="5">
        <v>204</v>
      </c>
      <c r="HV38" s="5"/>
      <c r="HW38" s="5"/>
      <c r="HX38" s="5">
        <v>6</v>
      </c>
      <c r="HY38" s="5">
        <v>231</v>
      </c>
      <c r="HZ38" s="5">
        <v>6</v>
      </c>
      <c r="IA38" s="5">
        <v>249</v>
      </c>
      <c r="IB38" s="5">
        <v>6</v>
      </c>
      <c r="IC38" s="5">
        <v>242</v>
      </c>
      <c r="ID38" s="5">
        <v>6</v>
      </c>
      <c r="IE38" s="5">
        <v>241</v>
      </c>
    </row>
    <row r="39" spans="1:239" x14ac:dyDescent="0.25">
      <c r="A39" s="4"/>
      <c r="B39" s="5">
        <v>7</v>
      </c>
      <c r="C39" s="5">
        <v>204</v>
      </c>
      <c r="D39" s="5">
        <v>7</v>
      </c>
      <c r="E39" s="5">
        <v>203</v>
      </c>
      <c r="F39" s="5">
        <v>7</v>
      </c>
      <c r="G39" s="5">
        <v>204</v>
      </c>
      <c r="H39" s="5">
        <v>7</v>
      </c>
      <c r="I39" s="5">
        <v>206</v>
      </c>
      <c r="J39" s="5"/>
      <c r="K39" s="5"/>
      <c r="L39" s="5">
        <v>7</v>
      </c>
      <c r="M39" s="5">
        <v>208</v>
      </c>
      <c r="N39" s="5">
        <v>7</v>
      </c>
      <c r="O39" s="5">
        <v>241</v>
      </c>
      <c r="P39" s="5">
        <v>7</v>
      </c>
      <c r="Q39" s="5">
        <v>203</v>
      </c>
      <c r="R39" s="5">
        <v>7</v>
      </c>
      <c r="S39" s="5">
        <v>202</v>
      </c>
      <c r="T39" s="5"/>
      <c r="U39" s="5"/>
      <c r="V39" s="5">
        <v>7</v>
      </c>
      <c r="W39" s="5">
        <v>185</v>
      </c>
      <c r="X39" s="5">
        <v>7</v>
      </c>
      <c r="Y39" s="5">
        <v>210</v>
      </c>
      <c r="Z39" s="5">
        <v>7</v>
      </c>
      <c r="AA39" s="5">
        <v>192</v>
      </c>
      <c r="AB39" s="5">
        <v>7</v>
      </c>
      <c r="AC39" s="5">
        <v>196</v>
      </c>
      <c r="AD39" s="5"/>
      <c r="AE39" s="4"/>
      <c r="AF39" s="5">
        <v>7</v>
      </c>
      <c r="AG39" s="5">
        <v>225</v>
      </c>
      <c r="AH39" s="5">
        <v>7</v>
      </c>
      <c r="AI39" s="5">
        <v>219</v>
      </c>
      <c r="AJ39" s="5">
        <v>7</v>
      </c>
      <c r="AK39" s="5">
        <v>228</v>
      </c>
      <c r="AL39" s="5">
        <v>7</v>
      </c>
      <c r="AM39" s="5">
        <v>232</v>
      </c>
      <c r="AN39" s="5"/>
      <c r="AO39" s="5"/>
      <c r="AP39" s="5">
        <v>7</v>
      </c>
      <c r="AQ39" s="5">
        <v>203</v>
      </c>
      <c r="AR39" s="5">
        <v>7</v>
      </c>
      <c r="AS39" s="5">
        <v>227</v>
      </c>
      <c r="AT39" s="5">
        <v>7</v>
      </c>
      <c r="AU39" s="5">
        <v>208</v>
      </c>
      <c r="AV39" s="5">
        <v>7</v>
      </c>
      <c r="AW39" s="5">
        <v>219</v>
      </c>
      <c r="AX39" s="5"/>
      <c r="AY39" s="5"/>
      <c r="AZ39" s="5">
        <v>7</v>
      </c>
      <c r="BA39" s="5">
        <v>208</v>
      </c>
      <c r="BB39" s="5">
        <v>7</v>
      </c>
      <c r="BC39" s="5">
        <v>211</v>
      </c>
      <c r="BD39" s="5">
        <v>7</v>
      </c>
      <c r="BE39" s="5">
        <v>220</v>
      </c>
      <c r="BF39" s="5">
        <v>7</v>
      </c>
      <c r="BG39" s="5">
        <v>231</v>
      </c>
      <c r="BH39" s="5"/>
      <c r="BI39" s="4"/>
      <c r="BJ39" s="5">
        <v>7</v>
      </c>
      <c r="BK39" s="5">
        <v>201</v>
      </c>
      <c r="BL39" s="5">
        <v>7</v>
      </c>
      <c r="BM39" s="5">
        <v>215</v>
      </c>
      <c r="BN39" s="5">
        <v>7</v>
      </c>
      <c r="BO39" s="5">
        <v>205</v>
      </c>
      <c r="BP39" s="5">
        <v>7</v>
      </c>
      <c r="BQ39" s="5">
        <v>206</v>
      </c>
      <c r="BR39" s="5"/>
      <c r="BS39" s="5"/>
      <c r="BT39" s="5">
        <v>7</v>
      </c>
      <c r="BU39" s="5">
        <v>195</v>
      </c>
      <c r="BV39" s="5">
        <v>7</v>
      </c>
      <c r="BW39" s="5">
        <v>197</v>
      </c>
      <c r="BX39" s="5">
        <v>7</v>
      </c>
      <c r="BY39" s="5">
        <v>188</v>
      </c>
      <c r="BZ39" s="5">
        <v>7</v>
      </c>
      <c r="CA39" s="5">
        <v>188</v>
      </c>
      <c r="CB39" s="5"/>
      <c r="CC39" s="5"/>
      <c r="CD39" s="5">
        <v>7</v>
      </c>
      <c r="CE39" s="5">
        <v>171</v>
      </c>
      <c r="CF39" s="5">
        <v>7</v>
      </c>
      <c r="CG39" s="5">
        <v>177</v>
      </c>
      <c r="CH39" s="5">
        <v>7</v>
      </c>
      <c r="CI39" s="5">
        <v>164</v>
      </c>
      <c r="CJ39" s="5">
        <v>7</v>
      </c>
      <c r="CK39" s="5">
        <v>193</v>
      </c>
      <c r="CL39" s="5"/>
      <c r="CM39" s="4"/>
      <c r="CN39" s="5">
        <v>7</v>
      </c>
      <c r="CO39" s="5">
        <v>189</v>
      </c>
      <c r="CP39" s="5">
        <v>7</v>
      </c>
      <c r="CQ39" s="5">
        <v>174</v>
      </c>
      <c r="CR39" s="5">
        <v>7</v>
      </c>
      <c r="CS39" s="5">
        <v>211</v>
      </c>
      <c r="CT39" s="5">
        <v>7</v>
      </c>
      <c r="CU39" s="5">
        <v>189</v>
      </c>
      <c r="CV39" s="5"/>
      <c r="CW39" s="5"/>
      <c r="CX39" s="5">
        <v>7</v>
      </c>
      <c r="CY39" s="5">
        <v>223</v>
      </c>
      <c r="CZ39" s="5">
        <v>7</v>
      </c>
      <c r="DA39" s="5">
        <v>232</v>
      </c>
      <c r="DB39" s="5">
        <v>7</v>
      </c>
      <c r="DC39" s="5">
        <v>215</v>
      </c>
      <c r="DD39" s="5">
        <v>7</v>
      </c>
      <c r="DE39" s="5">
        <v>230</v>
      </c>
      <c r="DF39" s="5"/>
      <c r="DG39" s="5"/>
      <c r="DH39" s="5">
        <v>7</v>
      </c>
      <c r="DI39" s="5">
        <v>225</v>
      </c>
      <c r="DJ39" s="5">
        <v>7</v>
      </c>
      <c r="DK39" s="5">
        <v>239</v>
      </c>
      <c r="DL39" s="5">
        <v>7</v>
      </c>
      <c r="DM39" s="5">
        <v>242</v>
      </c>
      <c r="DN39" s="5">
        <v>7</v>
      </c>
      <c r="DO39" s="5">
        <v>233</v>
      </c>
      <c r="DP39" s="5"/>
      <c r="DQ39" s="4"/>
      <c r="DR39" s="5">
        <v>7</v>
      </c>
      <c r="DS39" s="5">
        <v>339</v>
      </c>
      <c r="DT39" s="5">
        <v>7</v>
      </c>
      <c r="DU39" s="5">
        <v>259</v>
      </c>
      <c r="DV39" s="5">
        <v>7</v>
      </c>
      <c r="DW39" s="5">
        <v>246</v>
      </c>
      <c r="DX39" s="5">
        <v>7</v>
      </c>
      <c r="DY39" s="5">
        <v>370</v>
      </c>
      <c r="DZ39" s="5"/>
      <c r="EA39" s="5"/>
      <c r="EB39" s="5">
        <v>7</v>
      </c>
      <c r="EC39" s="5">
        <v>202</v>
      </c>
      <c r="ED39" s="5">
        <v>7</v>
      </c>
      <c r="EE39" s="5">
        <v>291</v>
      </c>
      <c r="EF39" s="5">
        <v>7</v>
      </c>
      <c r="EG39" s="5">
        <v>202</v>
      </c>
      <c r="EH39" s="5">
        <v>7</v>
      </c>
      <c r="EI39" s="5">
        <v>194</v>
      </c>
      <c r="EJ39" s="5"/>
      <c r="EK39" s="5"/>
      <c r="EL39" s="5">
        <v>7</v>
      </c>
      <c r="EM39" s="5">
        <v>193</v>
      </c>
      <c r="EN39" s="5">
        <v>7</v>
      </c>
      <c r="EO39" s="5">
        <v>188</v>
      </c>
      <c r="EP39" s="5">
        <v>7</v>
      </c>
      <c r="EQ39" s="5">
        <v>190</v>
      </c>
      <c r="ER39" s="5">
        <v>7</v>
      </c>
      <c r="ES39" s="5">
        <v>194</v>
      </c>
      <c r="ET39" s="5"/>
      <c r="EU39" s="4"/>
      <c r="EV39" s="5">
        <v>7</v>
      </c>
      <c r="EW39" s="5">
        <v>216</v>
      </c>
      <c r="EX39" s="5">
        <v>7</v>
      </c>
      <c r="EY39" s="5">
        <v>214</v>
      </c>
      <c r="EZ39" s="5">
        <v>7</v>
      </c>
      <c r="FA39" s="5">
        <v>217</v>
      </c>
      <c r="FB39" s="5">
        <v>7</v>
      </c>
      <c r="FC39" s="5">
        <v>222</v>
      </c>
      <c r="FD39" s="5"/>
      <c r="FE39" s="5"/>
      <c r="FF39" s="5">
        <v>7</v>
      </c>
      <c r="FG39" s="5">
        <v>195</v>
      </c>
      <c r="FH39" s="5">
        <v>7</v>
      </c>
      <c r="FI39" s="5">
        <v>208</v>
      </c>
      <c r="FJ39" s="5">
        <v>7</v>
      </c>
      <c r="FK39" s="5">
        <v>202</v>
      </c>
      <c r="FL39" s="5">
        <v>7</v>
      </c>
      <c r="FM39" s="5">
        <v>200</v>
      </c>
      <c r="FN39" s="5"/>
      <c r="FO39" s="5"/>
      <c r="FP39" s="5">
        <v>7</v>
      </c>
      <c r="FQ39" s="5">
        <v>188</v>
      </c>
      <c r="FR39" s="5">
        <v>7</v>
      </c>
      <c r="FS39" s="5">
        <v>200</v>
      </c>
      <c r="FT39" s="5">
        <v>7</v>
      </c>
      <c r="FU39" s="5">
        <v>191</v>
      </c>
      <c r="FV39" s="5">
        <v>7</v>
      </c>
      <c r="FW39" s="5">
        <v>201</v>
      </c>
      <c r="FX39" s="5"/>
      <c r="FY39" s="4"/>
      <c r="FZ39" s="5">
        <v>7</v>
      </c>
      <c r="GA39" s="5">
        <v>178</v>
      </c>
      <c r="GB39" s="5">
        <v>7</v>
      </c>
      <c r="GC39" s="5">
        <v>181</v>
      </c>
      <c r="GD39" s="5">
        <v>7</v>
      </c>
      <c r="GE39" s="5">
        <v>167</v>
      </c>
      <c r="GF39" s="5">
        <v>7</v>
      </c>
      <c r="GG39" s="5">
        <v>175</v>
      </c>
      <c r="GH39" s="5"/>
      <c r="GI39" s="5"/>
      <c r="GJ39" s="5">
        <v>7</v>
      </c>
      <c r="GK39" s="5">
        <v>196</v>
      </c>
      <c r="GL39" s="5">
        <v>7</v>
      </c>
      <c r="GM39" s="5">
        <v>176</v>
      </c>
      <c r="GN39" s="5">
        <v>7</v>
      </c>
      <c r="GO39" s="5">
        <v>196</v>
      </c>
      <c r="GP39" s="5">
        <v>7</v>
      </c>
      <c r="GQ39" s="5">
        <v>188</v>
      </c>
      <c r="GR39" s="5"/>
      <c r="GS39" s="5"/>
      <c r="GT39" s="5">
        <v>7</v>
      </c>
      <c r="GU39" s="5">
        <v>182</v>
      </c>
      <c r="GV39" s="5">
        <v>7</v>
      </c>
      <c r="GW39" s="5">
        <v>186</v>
      </c>
      <c r="GX39" s="5">
        <v>7</v>
      </c>
      <c r="GY39" s="5">
        <v>179</v>
      </c>
      <c r="GZ39" s="5">
        <v>7</v>
      </c>
      <c r="HA39" s="5">
        <v>186</v>
      </c>
      <c r="HB39" s="5"/>
      <c r="HC39" s="4"/>
      <c r="HD39" s="5">
        <v>7</v>
      </c>
      <c r="HE39" s="5">
        <v>259</v>
      </c>
      <c r="HF39" s="5">
        <v>7</v>
      </c>
      <c r="HG39" s="5">
        <v>246</v>
      </c>
      <c r="HH39" s="5">
        <v>7</v>
      </c>
      <c r="HI39" s="5">
        <v>248</v>
      </c>
      <c r="HJ39" s="5">
        <v>7</v>
      </c>
      <c r="HK39" s="5">
        <v>254</v>
      </c>
      <c r="HL39" s="5"/>
      <c r="HM39" s="5"/>
      <c r="HN39" s="5">
        <v>7</v>
      </c>
      <c r="HO39" s="5">
        <v>201</v>
      </c>
      <c r="HP39" s="5">
        <v>7</v>
      </c>
      <c r="HQ39" s="5">
        <v>198</v>
      </c>
      <c r="HR39" s="5">
        <v>7</v>
      </c>
      <c r="HS39" s="5">
        <v>203</v>
      </c>
      <c r="HT39" s="5">
        <v>7</v>
      </c>
      <c r="HU39" s="5">
        <v>199</v>
      </c>
      <c r="HV39" s="5"/>
      <c r="HW39" s="5"/>
      <c r="HX39" s="5">
        <v>7</v>
      </c>
      <c r="HY39" s="5">
        <v>252</v>
      </c>
      <c r="HZ39" s="5">
        <v>7</v>
      </c>
      <c r="IA39" s="5">
        <v>242</v>
      </c>
      <c r="IB39" s="5">
        <v>7</v>
      </c>
      <c r="IC39" s="5">
        <v>271</v>
      </c>
      <c r="ID39" s="5">
        <v>7</v>
      </c>
      <c r="IE39" s="5">
        <v>237</v>
      </c>
    </row>
    <row r="40" spans="1:239" x14ac:dyDescent="0.25">
      <c r="A40" s="4"/>
      <c r="B40" s="5">
        <v>8</v>
      </c>
      <c r="C40" s="5">
        <v>211</v>
      </c>
      <c r="D40" s="5">
        <v>8</v>
      </c>
      <c r="E40" s="5">
        <v>207</v>
      </c>
      <c r="F40" s="5">
        <v>8</v>
      </c>
      <c r="G40" s="5">
        <v>204</v>
      </c>
      <c r="H40" s="5">
        <v>8</v>
      </c>
      <c r="I40" s="5">
        <v>208</v>
      </c>
      <c r="J40" s="5"/>
      <c r="K40" s="5"/>
      <c r="L40" s="5">
        <v>8</v>
      </c>
      <c r="M40" s="5">
        <v>207</v>
      </c>
      <c r="N40" s="5">
        <v>8</v>
      </c>
      <c r="O40" s="5">
        <v>212</v>
      </c>
      <c r="P40" s="5">
        <v>8</v>
      </c>
      <c r="Q40" s="5">
        <v>202</v>
      </c>
      <c r="R40" s="5">
        <v>8</v>
      </c>
      <c r="S40" s="5">
        <v>197</v>
      </c>
      <c r="T40" s="5"/>
      <c r="U40" s="5"/>
      <c r="V40" s="5">
        <v>8</v>
      </c>
      <c r="W40" s="5">
        <v>196</v>
      </c>
      <c r="X40" s="5">
        <v>8</v>
      </c>
      <c r="Y40" s="5">
        <v>199</v>
      </c>
      <c r="Z40" s="5">
        <v>8</v>
      </c>
      <c r="AA40" s="5">
        <v>189</v>
      </c>
      <c r="AB40" s="5">
        <v>8</v>
      </c>
      <c r="AC40" s="5">
        <v>194</v>
      </c>
      <c r="AD40" s="5"/>
      <c r="AE40" s="4"/>
      <c r="AF40" s="5">
        <v>8</v>
      </c>
      <c r="AG40" s="5">
        <v>222</v>
      </c>
      <c r="AH40" s="5">
        <v>8</v>
      </c>
      <c r="AI40" s="5">
        <v>223</v>
      </c>
      <c r="AJ40" s="5">
        <v>8</v>
      </c>
      <c r="AK40" s="5">
        <v>229</v>
      </c>
      <c r="AL40" s="5">
        <v>8</v>
      </c>
      <c r="AM40" s="5">
        <v>252</v>
      </c>
      <c r="AN40" s="5"/>
      <c r="AO40" s="5"/>
      <c r="AP40" s="5">
        <v>8</v>
      </c>
      <c r="AQ40" s="5">
        <v>204</v>
      </c>
      <c r="AR40" s="5">
        <v>8</v>
      </c>
      <c r="AS40" s="5">
        <v>224</v>
      </c>
      <c r="AT40" s="5">
        <v>8</v>
      </c>
      <c r="AU40" s="5">
        <v>207</v>
      </c>
      <c r="AV40" s="5">
        <v>8</v>
      </c>
      <c r="AW40" s="5">
        <v>222</v>
      </c>
      <c r="AX40" s="5"/>
      <c r="AY40" s="5"/>
      <c r="AZ40" s="5">
        <v>8</v>
      </c>
      <c r="BA40" s="5">
        <v>218</v>
      </c>
      <c r="BB40" s="5">
        <v>8</v>
      </c>
      <c r="BC40" s="5">
        <v>207</v>
      </c>
      <c r="BD40" s="5">
        <v>8</v>
      </c>
      <c r="BE40" s="5">
        <v>219</v>
      </c>
      <c r="BF40" s="5">
        <v>8</v>
      </c>
      <c r="BG40" s="5">
        <v>220</v>
      </c>
      <c r="BH40" s="5"/>
      <c r="BI40" s="4"/>
      <c r="BJ40" s="5">
        <v>8</v>
      </c>
      <c r="BK40" s="5">
        <v>200</v>
      </c>
      <c r="BL40" s="5">
        <v>8</v>
      </c>
      <c r="BM40" s="5">
        <v>210</v>
      </c>
      <c r="BN40" s="5">
        <v>8</v>
      </c>
      <c r="BO40" s="5">
        <v>216</v>
      </c>
      <c r="BP40" s="5">
        <v>8</v>
      </c>
      <c r="BQ40" s="5">
        <v>213</v>
      </c>
      <c r="BR40" s="5"/>
      <c r="BS40" s="5"/>
      <c r="BT40" s="5">
        <v>8</v>
      </c>
      <c r="BU40" s="5">
        <v>199</v>
      </c>
      <c r="BV40" s="5">
        <v>8</v>
      </c>
      <c r="BW40" s="5">
        <v>189</v>
      </c>
      <c r="BX40" s="5">
        <v>8</v>
      </c>
      <c r="BY40" s="5">
        <v>192</v>
      </c>
      <c r="BZ40" s="5">
        <v>8</v>
      </c>
      <c r="CA40" s="5">
        <v>196</v>
      </c>
      <c r="CB40" s="5"/>
      <c r="CC40" s="5"/>
      <c r="CD40" s="5">
        <v>8</v>
      </c>
      <c r="CE40" s="5">
        <v>170</v>
      </c>
      <c r="CF40" s="5">
        <v>8</v>
      </c>
      <c r="CG40" s="5">
        <v>183</v>
      </c>
      <c r="CH40" s="5">
        <v>8</v>
      </c>
      <c r="CI40" s="5">
        <v>170</v>
      </c>
      <c r="CJ40" s="5">
        <v>8</v>
      </c>
      <c r="CK40" s="5">
        <v>167</v>
      </c>
      <c r="CL40" s="5"/>
      <c r="CM40" s="4"/>
      <c r="CN40" s="5">
        <v>8</v>
      </c>
      <c r="CO40" s="5">
        <v>217</v>
      </c>
      <c r="CP40" s="5">
        <v>8</v>
      </c>
      <c r="CQ40" s="5">
        <v>182</v>
      </c>
      <c r="CR40" s="5">
        <v>8</v>
      </c>
      <c r="CS40" s="5">
        <v>209</v>
      </c>
      <c r="CT40" s="5">
        <v>8</v>
      </c>
      <c r="CU40" s="5">
        <v>189</v>
      </c>
      <c r="CV40" s="5"/>
      <c r="CW40" s="5"/>
      <c r="CX40" s="5">
        <v>8</v>
      </c>
      <c r="CY40" s="5">
        <v>226</v>
      </c>
      <c r="CZ40" s="5">
        <v>8</v>
      </c>
      <c r="DA40" s="5">
        <v>231</v>
      </c>
      <c r="DB40" s="5">
        <v>8</v>
      </c>
      <c r="DC40" s="5">
        <v>217</v>
      </c>
      <c r="DD40" s="5">
        <v>8</v>
      </c>
      <c r="DE40" s="5">
        <v>227</v>
      </c>
      <c r="DF40" s="5"/>
      <c r="DG40" s="5"/>
      <c r="DH40" s="5">
        <v>8</v>
      </c>
      <c r="DI40" s="5">
        <v>221</v>
      </c>
      <c r="DJ40" s="5">
        <v>8</v>
      </c>
      <c r="DK40" s="5">
        <v>242</v>
      </c>
      <c r="DL40" s="5">
        <v>8</v>
      </c>
      <c r="DM40" s="5">
        <v>237</v>
      </c>
      <c r="DN40" s="5">
        <v>8</v>
      </c>
      <c r="DO40" s="5">
        <v>235</v>
      </c>
      <c r="DP40" s="5"/>
      <c r="DQ40" s="4"/>
      <c r="DR40" s="5">
        <v>8</v>
      </c>
      <c r="DS40" s="5">
        <v>332</v>
      </c>
      <c r="DT40" s="5">
        <v>8</v>
      </c>
      <c r="DU40" s="5">
        <v>269</v>
      </c>
      <c r="DV40" s="5">
        <v>8</v>
      </c>
      <c r="DW40" s="5">
        <v>254</v>
      </c>
      <c r="DX40" s="5">
        <v>8</v>
      </c>
      <c r="DY40" s="5">
        <v>327</v>
      </c>
      <c r="DZ40" s="5"/>
      <c r="EA40" s="5"/>
      <c r="EB40" s="5">
        <v>8</v>
      </c>
      <c r="EC40" s="5">
        <v>191</v>
      </c>
      <c r="ED40" s="5">
        <v>8</v>
      </c>
      <c r="EE40" s="5">
        <v>294</v>
      </c>
      <c r="EF40" s="5">
        <v>8</v>
      </c>
      <c r="EG40" s="5">
        <v>192</v>
      </c>
      <c r="EH40" s="5">
        <v>8</v>
      </c>
      <c r="EI40" s="5">
        <v>194</v>
      </c>
      <c r="EJ40" s="5"/>
      <c r="EK40" s="5"/>
      <c r="EL40" s="5">
        <v>8</v>
      </c>
      <c r="EM40" s="5">
        <v>182</v>
      </c>
      <c r="EN40" s="5">
        <v>8</v>
      </c>
      <c r="EO40" s="5">
        <v>186</v>
      </c>
      <c r="EP40" s="5">
        <v>8</v>
      </c>
      <c r="EQ40" s="5">
        <v>195</v>
      </c>
      <c r="ER40" s="5">
        <v>8</v>
      </c>
      <c r="ES40" s="5">
        <v>211</v>
      </c>
      <c r="ET40" s="5"/>
      <c r="EU40" s="4"/>
      <c r="EV40" s="5">
        <v>8</v>
      </c>
      <c r="EW40" s="5">
        <v>216</v>
      </c>
      <c r="EX40" s="5">
        <v>8</v>
      </c>
      <c r="EY40" s="5">
        <v>223</v>
      </c>
      <c r="EZ40" s="5">
        <v>8</v>
      </c>
      <c r="FA40" s="5">
        <v>224</v>
      </c>
      <c r="FB40" s="5">
        <v>8</v>
      </c>
      <c r="FC40" s="5">
        <v>235</v>
      </c>
      <c r="FD40" s="5"/>
      <c r="FE40" s="5"/>
      <c r="FF40" s="5">
        <v>8</v>
      </c>
      <c r="FG40" s="5">
        <v>211</v>
      </c>
      <c r="FH40" s="5">
        <v>8</v>
      </c>
      <c r="FI40" s="5">
        <v>220</v>
      </c>
      <c r="FJ40" s="5">
        <v>8</v>
      </c>
      <c r="FK40" s="5">
        <v>202</v>
      </c>
      <c r="FL40" s="5">
        <v>8</v>
      </c>
      <c r="FM40" s="5">
        <v>207</v>
      </c>
      <c r="FN40" s="5"/>
      <c r="FO40" s="5"/>
      <c r="FP40" s="5">
        <v>8</v>
      </c>
      <c r="FQ40" s="5">
        <v>195</v>
      </c>
      <c r="FR40" s="5">
        <v>8</v>
      </c>
      <c r="FS40" s="5">
        <v>202</v>
      </c>
      <c r="FT40" s="5">
        <v>8</v>
      </c>
      <c r="FU40" s="5">
        <v>207</v>
      </c>
      <c r="FV40" s="5">
        <v>8</v>
      </c>
      <c r="FW40" s="5">
        <v>201</v>
      </c>
      <c r="FX40" s="5"/>
      <c r="FY40" s="4"/>
      <c r="FZ40" s="5">
        <v>8</v>
      </c>
      <c r="GA40" s="5">
        <v>173</v>
      </c>
      <c r="GB40" s="5">
        <v>8</v>
      </c>
      <c r="GC40" s="5">
        <v>173</v>
      </c>
      <c r="GD40" s="5">
        <v>8</v>
      </c>
      <c r="GE40" s="5">
        <v>179</v>
      </c>
      <c r="GF40" s="5">
        <v>8</v>
      </c>
      <c r="GG40" s="5">
        <v>173</v>
      </c>
      <c r="GH40" s="5"/>
      <c r="GI40" s="5"/>
      <c r="GJ40" s="5">
        <v>8</v>
      </c>
      <c r="GK40" s="5">
        <v>192</v>
      </c>
      <c r="GL40" s="5">
        <v>8</v>
      </c>
      <c r="GM40" s="5">
        <v>195</v>
      </c>
      <c r="GN40" s="5">
        <v>8</v>
      </c>
      <c r="GO40" s="5">
        <v>199</v>
      </c>
      <c r="GP40" s="5">
        <v>8</v>
      </c>
      <c r="GQ40" s="5">
        <v>181</v>
      </c>
      <c r="GR40" s="5"/>
      <c r="GS40" s="5"/>
      <c r="GT40" s="5">
        <v>8</v>
      </c>
      <c r="GU40" s="5">
        <v>172</v>
      </c>
      <c r="GV40" s="5">
        <v>8</v>
      </c>
      <c r="GW40" s="5">
        <v>179</v>
      </c>
      <c r="GX40" s="5">
        <v>8</v>
      </c>
      <c r="GY40" s="5">
        <v>185</v>
      </c>
      <c r="GZ40" s="5">
        <v>8</v>
      </c>
      <c r="HA40" s="5">
        <v>191</v>
      </c>
      <c r="HB40" s="5"/>
      <c r="HC40" s="4"/>
      <c r="HD40" s="5">
        <v>8</v>
      </c>
      <c r="HE40" s="5">
        <v>262</v>
      </c>
      <c r="HF40" s="5">
        <v>8</v>
      </c>
      <c r="HG40" s="5">
        <v>250</v>
      </c>
      <c r="HH40" s="5">
        <v>8</v>
      </c>
      <c r="HI40" s="5">
        <v>242</v>
      </c>
      <c r="HJ40" s="5">
        <v>8</v>
      </c>
      <c r="HK40" s="5">
        <v>262</v>
      </c>
      <c r="HL40" s="5"/>
      <c r="HM40" s="5"/>
      <c r="HN40" s="5">
        <v>8</v>
      </c>
      <c r="HO40" s="5">
        <v>205</v>
      </c>
      <c r="HP40" s="5">
        <v>8</v>
      </c>
      <c r="HQ40" s="5">
        <v>202</v>
      </c>
      <c r="HR40" s="5">
        <v>8</v>
      </c>
      <c r="HS40" s="5">
        <v>199</v>
      </c>
      <c r="HT40" s="5">
        <v>8</v>
      </c>
      <c r="HU40" s="5">
        <v>203</v>
      </c>
      <c r="HV40" s="5"/>
      <c r="HW40" s="5"/>
      <c r="HX40" s="5">
        <v>8</v>
      </c>
      <c r="HY40" s="5">
        <v>239</v>
      </c>
      <c r="HZ40" s="5">
        <v>8</v>
      </c>
      <c r="IA40" s="5">
        <v>243</v>
      </c>
      <c r="IB40" s="5">
        <v>8</v>
      </c>
      <c r="IC40" s="5">
        <v>240</v>
      </c>
      <c r="ID40" s="5">
        <v>8</v>
      </c>
      <c r="IE40" s="5">
        <v>240</v>
      </c>
    </row>
    <row r="41" spans="1:239" x14ac:dyDescent="0.25">
      <c r="A41" s="4"/>
      <c r="B41" s="5">
        <v>9</v>
      </c>
      <c r="C41" s="5">
        <v>212</v>
      </c>
      <c r="D41" s="5">
        <v>9</v>
      </c>
      <c r="E41" s="5">
        <v>212</v>
      </c>
      <c r="F41" s="5">
        <v>9</v>
      </c>
      <c r="G41" s="5">
        <v>206</v>
      </c>
      <c r="H41" s="5">
        <v>9</v>
      </c>
      <c r="I41" s="5">
        <v>210</v>
      </c>
      <c r="J41" s="5"/>
      <c r="K41" s="5"/>
      <c r="L41" s="5">
        <v>9</v>
      </c>
      <c r="M41" s="5">
        <v>230</v>
      </c>
      <c r="N41" s="5">
        <v>9</v>
      </c>
      <c r="O41" s="5">
        <v>218</v>
      </c>
      <c r="P41" s="5">
        <v>9</v>
      </c>
      <c r="Q41" s="5">
        <v>202</v>
      </c>
      <c r="R41" s="5">
        <v>9</v>
      </c>
      <c r="S41" s="5">
        <v>198</v>
      </c>
      <c r="T41" s="5"/>
      <c r="U41" s="5"/>
      <c r="V41" s="5">
        <v>9</v>
      </c>
      <c r="W41" s="5">
        <v>187</v>
      </c>
      <c r="X41" s="5">
        <v>9</v>
      </c>
      <c r="Y41" s="5">
        <v>198</v>
      </c>
      <c r="Z41" s="5">
        <v>9</v>
      </c>
      <c r="AA41" s="5">
        <v>196</v>
      </c>
      <c r="AB41" s="5">
        <v>9</v>
      </c>
      <c r="AC41" s="5">
        <v>192</v>
      </c>
      <c r="AD41" s="5"/>
      <c r="AE41" s="4"/>
      <c r="AF41" s="5">
        <v>9</v>
      </c>
      <c r="AG41" s="5">
        <v>215</v>
      </c>
      <c r="AH41" s="5">
        <v>9</v>
      </c>
      <c r="AI41" s="5">
        <v>221</v>
      </c>
      <c r="AJ41" s="5">
        <v>9</v>
      </c>
      <c r="AK41" s="5">
        <v>237</v>
      </c>
      <c r="AL41" s="5">
        <v>9</v>
      </c>
      <c r="AM41" s="5">
        <v>227</v>
      </c>
      <c r="AN41" s="5"/>
      <c r="AO41" s="5"/>
      <c r="AP41" s="5">
        <v>9</v>
      </c>
      <c r="AQ41" s="5">
        <v>206</v>
      </c>
      <c r="AR41" s="5">
        <v>9</v>
      </c>
      <c r="AS41" s="5">
        <v>224</v>
      </c>
      <c r="AT41" s="5">
        <v>9</v>
      </c>
      <c r="AU41" s="5">
        <v>215</v>
      </c>
      <c r="AV41" s="5">
        <v>9</v>
      </c>
      <c r="AW41" s="5">
        <v>215</v>
      </c>
      <c r="AX41" s="5"/>
      <c r="AY41" s="5"/>
      <c r="AZ41" s="5">
        <v>9</v>
      </c>
      <c r="BA41" s="5">
        <v>215</v>
      </c>
      <c r="BB41" s="5">
        <v>9</v>
      </c>
      <c r="BC41" s="5">
        <v>218</v>
      </c>
      <c r="BD41" s="5">
        <v>9</v>
      </c>
      <c r="BE41" s="5">
        <v>218</v>
      </c>
      <c r="BF41" s="5">
        <v>9</v>
      </c>
      <c r="BG41" s="5">
        <v>221</v>
      </c>
      <c r="BH41" s="5"/>
      <c r="BI41" s="4"/>
      <c r="BJ41" s="5">
        <v>9</v>
      </c>
      <c r="BK41" s="5">
        <v>208</v>
      </c>
      <c r="BL41" s="5">
        <v>9</v>
      </c>
      <c r="BM41" s="5">
        <v>213</v>
      </c>
      <c r="BN41" s="5">
        <v>9</v>
      </c>
      <c r="BO41" s="5">
        <v>212</v>
      </c>
      <c r="BP41" s="5">
        <v>9</v>
      </c>
      <c r="BQ41" s="5">
        <v>203</v>
      </c>
      <c r="BR41" s="5"/>
      <c r="BS41" s="5"/>
      <c r="BT41" s="5">
        <v>9</v>
      </c>
      <c r="BU41" s="5">
        <v>204</v>
      </c>
      <c r="BV41" s="5">
        <v>9</v>
      </c>
      <c r="BW41" s="5">
        <v>183</v>
      </c>
      <c r="BX41" s="5">
        <v>9</v>
      </c>
      <c r="BY41" s="5">
        <v>196</v>
      </c>
      <c r="BZ41" s="5">
        <v>9</v>
      </c>
      <c r="CA41" s="5">
        <v>190</v>
      </c>
      <c r="CB41" s="5"/>
      <c r="CC41" s="5"/>
      <c r="CD41" s="5">
        <v>9</v>
      </c>
      <c r="CE41" s="5">
        <v>166</v>
      </c>
      <c r="CF41" s="5">
        <v>9</v>
      </c>
      <c r="CG41" s="5">
        <v>163</v>
      </c>
      <c r="CH41" s="5">
        <v>9</v>
      </c>
      <c r="CI41" s="5">
        <v>164</v>
      </c>
      <c r="CJ41" s="5">
        <v>9</v>
      </c>
      <c r="CK41" s="5">
        <v>167</v>
      </c>
      <c r="CL41" s="5"/>
      <c r="CM41" s="4"/>
      <c r="CN41" s="5">
        <v>9</v>
      </c>
      <c r="CO41" s="5">
        <v>197</v>
      </c>
      <c r="CP41" s="5">
        <v>9</v>
      </c>
      <c r="CQ41" s="5">
        <v>185</v>
      </c>
      <c r="CR41" s="5">
        <v>9</v>
      </c>
      <c r="CS41" s="5">
        <v>200</v>
      </c>
      <c r="CT41" s="5">
        <v>9</v>
      </c>
      <c r="CU41" s="5">
        <v>199</v>
      </c>
      <c r="CV41" s="5"/>
      <c r="CW41" s="5"/>
      <c r="CX41" s="5">
        <v>9</v>
      </c>
      <c r="CY41" s="5">
        <v>222</v>
      </c>
      <c r="CZ41" s="5">
        <v>9</v>
      </c>
      <c r="DA41" s="5">
        <v>224</v>
      </c>
      <c r="DB41" s="5">
        <v>9</v>
      </c>
      <c r="DC41" s="5">
        <v>217</v>
      </c>
      <c r="DD41" s="5">
        <v>9</v>
      </c>
      <c r="DE41" s="5">
        <v>221</v>
      </c>
      <c r="DF41" s="5"/>
      <c r="DG41" s="5"/>
      <c r="DH41" s="5">
        <v>9</v>
      </c>
      <c r="DI41" s="5">
        <v>226</v>
      </c>
      <c r="DJ41" s="5">
        <v>9</v>
      </c>
      <c r="DK41" s="5">
        <v>237</v>
      </c>
      <c r="DL41" s="5">
        <v>9</v>
      </c>
      <c r="DM41" s="5">
        <v>242</v>
      </c>
      <c r="DN41" s="5">
        <v>9</v>
      </c>
      <c r="DO41" s="5">
        <v>241</v>
      </c>
      <c r="DP41" s="5"/>
      <c r="DQ41" s="4"/>
      <c r="DR41" s="5">
        <v>9</v>
      </c>
      <c r="DS41" s="5">
        <v>324</v>
      </c>
      <c r="DT41" s="5">
        <v>9</v>
      </c>
      <c r="DU41" s="5">
        <v>249</v>
      </c>
      <c r="DV41" s="5">
        <v>9</v>
      </c>
      <c r="DW41" s="5">
        <v>260</v>
      </c>
      <c r="DX41" s="5">
        <v>9</v>
      </c>
      <c r="DY41" s="5">
        <v>351</v>
      </c>
      <c r="DZ41" s="5"/>
      <c r="EA41" s="5"/>
      <c r="EB41" s="5">
        <v>9</v>
      </c>
      <c r="EC41" s="5">
        <v>189</v>
      </c>
      <c r="ED41" s="5">
        <v>9</v>
      </c>
      <c r="EE41" s="5">
        <v>285</v>
      </c>
      <c r="EF41" s="5">
        <v>9</v>
      </c>
      <c r="EG41" s="5">
        <v>198</v>
      </c>
      <c r="EH41" s="5">
        <v>9</v>
      </c>
      <c r="EI41" s="5">
        <v>199</v>
      </c>
      <c r="EJ41" s="5"/>
      <c r="EK41" s="5"/>
      <c r="EL41" s="5">
        <v>9</v>
      </c>
      <c r="EM41" s="5">
        <v>193</v>
      </c>
      <c r="EN41" s="5">
        <v>9</v>
      </c>
      <c r="EO41" s="5">
        <v>180</v>
      </c>
      <c r="EP41" s="5">
        <v>9</v>
      </c>
      <c r="EQ41" s="5">
        <v>194</v>
      </c>
      <c r="ER41" s="5">
        <v>9</v>
      </c>
      <c r="ES41" s="5">
        <v>190</v>
      </c>
      <c r="ET41" s="5"/>
      <c r="EU41" s="4"/>
      <c r="EV41" s="5">
        <v>9</v>
      </c>
      <c r="EW41" s="5">
        <v>225</v>
      </c>
      <c r="EX41" s="5">
        <v>9</v>
      </c>
      <c r="EY41" s="5">
        <v>224</v>
      </c>
      <c r="EZ41" s="5">
        <v>9</v>
      </c>
      <c r="FA41" s="5">
        <v>217</v>
      </c>
      <c r="FB41" s="5">
        <v>9</v>
      </c>
      <c r="FC41" s="5">
        <v>218</v>
      </c>
      <c r="FD41" s="5"/>
      <c r="FE41" s="5"/>
      <c r="FF41" s="5">
        <v>9</v>
      </c>
      <c r="FG41" s="5">
        <v>203</v>
      </c>
      <c r="FH41" s="5">
        <v>9</v>
      </c>
      <c r="FI41" s="5">
        <v>215</v>
      </c>
      <c r="FJ41" s="5">
        <v>9</v>
      </c>
      <c r="FK41" s="5">
        <v>210</v>
      </c>
      <c r="FL41" s="5">
        <v>9</v>
      </c>
      <c r="FM41" s="5">
        <v>206</v>
      </c>
      <c r="FN41" s="5"/>
      <c r="FO41" s="5"/>
      <c r="FP41" s="5">
        <v>9</v>
      </c>
      <c r="FQ41" s="5">
        <v>187</v>
      </c>
      <c r="FR41" s="5">
        <v>9</v>
      </c>
      <c r="FS41" s="5">
        <v>197</v>
      </c>
      <c r="FT41" s="5">
        <v>9</v>
      </c>
      <c r="FU41" s="5">
        <v>192</v>
      </c>
      <c r="FV41" s="5">
        <v>9</v>
      </c>
      <c r="FW41" s="5">
        <v>200</v>
      </c>
      <c r="FX41" s="5"/>
      <c r="FY41" s="4"/>
      <c r="FZ41" s="5">
        <v>9</v>
      </c>
      <c r="GA41" s="5">
        <v>180</v>
      </c>
      <c r="GB41" s="5">
        <v>9</v>
      </c>
      <c r="GC41" s="5">
        <v>179</v>
      </c>
      <c r="GD41" s="5">
        <v>9</v>
      </c>
      <c r="GE41" s="5">
        <v>176</v>
      </c>
      <c r="GF41" s="5">
        <v>9</v>
      </c>
      <c r="GG41" s="5">
        <v>186</v>
      </c>
      <c r="GH41" s="5"/>
      <c r="GI41" s="5"/>
      <c r="GJ41" s="5">
        <v>9</v>
      </c>
      <c r="GK41" s="5">
        <v>204</v>
      </c>
      <c r="GL41" s="5">
        <v>9</v>
      </c>
      <c r="GM41" s="5">
        <v>186</v>
      </c>
      <c r="GN41" s="5">
        <v>9</v>
      </c>
      <c r="GO41" s="5">
        <v>197</v>
      </c>
      <c r="GP41" s="5">
        <v>9</v>
      </c>
      <c r="GQ41" s="5">
        <v>191</v>
      </c>
      <c r="GR41" s="5"/>
      <c r="GS41" s="5"/>
      <c r="GT41" s="5">
        <v>9</v>
      </c>
      <c r="GU41" s="5">
        <v>180</v>
      </c>
      <c r="GV41" s="5">
        <v>9</v>
      </c>
      <c r="GW41" s="5">
        <v>172</v>
      </c>
      <c r="GX41" s="5">
        <v>9</v>
      </c>
      <c r="GY41" s="5">
        <v>185</v>
      </c>
      <c r="GZ41" s="5">
        <v>9</v>
      </c>
      <c r="HA41" s="5">
        <v>193</v>
      </c>
      <c r="HB41" s="5"/>
      <c r="HC41" s="4"/>
      <c r="HD41" s="5">
        <v>9</v>
      </c>
      <c r="HE41" s="5">
        <v>259</v>
      </c>
      <c r="HF41" s="5">
        <v>9</v>
      </c>
      <c r="HG41" s="5">
        <v>260</v>
      </c>
      <c r="HH41" s="5">
        <v>9</v>
      </c>
      <c r="HI41" s="5">
        <v>249</v>
      </c>
      <c r="HJ41" s="5">
        <v>9</v>
      </c>
      <c r="HK41" s="5">
        <v>267</v>
      </c>
      <c r="HL41" s="5"/>
      <c r="HM41" s="5"/>
      <c r="HN41" s="5">
        <v>9</v>
      </c>
      <c r="HO41" s="5">
        <v>197</v>
      </c>
      <c r="HP41" s="5">
        <v>9</v>
      </c>
      <c r="HQ41" s="5">
        <v>190</v>
      </c>
      <c r="HR41" s="5">
        <v>9</v>
      </c>
      <c r="HS41" s="5">
        <v>206</v>
      </c>
      <c r="HT41" s="5">
        <v>9</v>
      </c>
      <c r="HU41" s="5">
        <v>204</v>
      </c>
      <c r="HV41" s="5"/>
      <c r="HW41" s="5"/>
      <c r="HX41" s="5">
        <v>9</v>
      </c>
      <c r="HY41" s="5">
        <v>235</v>
      </c>
      <c r="HZ41" s="5">
        <v>9</v>
      </c>
      <c r="IA41" s="5">
        <v>236</v>
      </c>
      <c r="IB41" s="5">
        <v>9</v>
      </c>
      <c r="IC41" s="5">
        <v>258</v>
      </c>
      <c r="ID41" s="5">
        <v>9</v>
      </c>
      <c r="IE41" s="5">
        <v>249</v>
      </c>
    </row>
    <row r="42" spans="1:239" x14ac:dyDescent="0.25">
      <c r="A42" s="4"/>
      <c r="B42" s="5">
        <v>10</v>
      </c>
      <c r="C42" s="5">
        <v>210</v>
      </c>
      <c r="D42" s="5">
        <v>10</v>
      </c>
      <c r="E42" s="5">
        <v>218</v>
      </c>
      <c r="F42" s="5">
        <v>10</v>
      </c>
      <c r="G42" s="5">
        <v>210</v>
      </c>
      <c r="H42" s="5">
        <v>10</v>
      </c>
      <c r="I42" s="5">
        <v>218</v>
      </c>
      <c r="J42" s="5"/>
      <c r="K42" s="5"/>
      <c r="L42" s="5">
        <v>10</v>
      </c>
      <c r="M42" s="5">
        <v>209</v>
      </c>
      <c r="N42" s="5">
        <v>10</v>
      </c>
      <c r="O42" s="5">
        <v>221</v>
      </c>
      <c r="P42" s="5">
        <v>10</v>
      </c>
      <c r="Q42" s="5">
        <v>198</v>
      </c>
      <c r="R42" s="5">
        <v>10</v>
      </c>
      <c r="S42" s="5">
        <v>207</v>
      </c>
      <c r="T42" s="5"/>
      <c r="U42" s="5"/>
      <c r="V42" s="5">
        <v>10</v>
      </c>
      <c r="W42" s="5">
        <v>189</v>
      </c>
      <c r="X42" s="5">
        <v>10</v>
      </c>
      <c r="Y42" s="5">
        <v>198</v>
      </c>
      <c r="Z42" s="5">
        <v>10</v>
      </c>
      <c r="AA42" s="5">
        <v>188</v>
      </c>
      <c r="AB42" s="5">
        <v>10</v>
      </c>
      <c r="AC42" s="5">
        <v>201</v>
      </c>
      <c r="AD42" s="5"/>
      <c r="AE42" s="4"/>
      <c r="AF42" s="5">
        <v>10</v>
      </c>
      <c r="AG42" s="5">
        <v>219</v>
      </c>
      <c r="AH42" s="5">
        <v>10</v>
      </c>
      <c r="AI42" s="5">
        <v>219</v>
      </c>
      <c r="AJ42" s="5">
        <v>10</v>
      </c>
      <c r="AK42" s="5">
        <v>232</v>
      </c>
      <c r="AL42" s="5">
        <v>10</v>
      </c>
      <c r="AM42" s="5">
        <v>231</v>
      </c>
      <c r="AN42" s="5"/>
      <c r="AO42" s="5"/>
      <c r="AP42" s="5">
        <v>10</v>
      </c>
      <c r="AQ42" s="5">
        <v>201</v>
      </c>
      <c r="AR42" s="5">
        <v>10</v>
      </c>
      <c r="AS42" s="5">
        <v>227</v>
      </c>
      <c r="AT42" s="5">
        <v>10</v>
      </c>
      <c r="AU42" s="5">
        <v>208</v>
      </c>
      <c r="AV42" s="5">
        <v>10</v>
      </c>
      <c r="AW42" s="5">
        <v>217</v>
      </c>
      <c r="AX42" s="5"/>
      <c r="AY42" s="5"/>
      <c r="AZ42" s="5">
        <v>10</v>
      </c>
      <c r="BA42" s="5">
        <v>213</v>
      </c>
      <c r="BB42" s="5">
        <v>10</v>
      </c>
      <c r="BC42" s="5">
        <v>215</v>
      </c>
      <c r="BD42" s="5">
        <v>10</v>
      </c>
      <c r="BE42" s="5">
        <v>215</v>
      </c>
      <c r="BF42" s="5">
        <v>10</v>
      </c>
      <c r="BG42" s="5">
        <v>224</v>
      </c>
      <c r="BH42" s="5"/>
      <c r="BI42" s="4"/>
      <c r="BJ42" s="5">
        <v>10</v>
      </c>
      <c r="BK42" s="5">
        <v>208</v>
      </c>
      <c r="BL42" s="5">
        <v>10</v>
      </c>
      <c r="BM42" s="5">
        <v>211</v>
      </c>
      <c r="BN42" s="5">
        <v>10</v>
      </c>
      <c r="BO42" s="5">
        <v>221</v>
      </c>
      <c r="BP42" s="5">
        <v>10</v>
      </c>
      <c r="BQ42" s="5">
        <v>209</v>
      </c>
      <c r="BR42" s="5"/>
      <c r="BS42" s="5"/>
      <c r="BT42" s="5">
        <v>10</v>
      </c>
      <c r="BU42" s="5">
        <v>209</v>
      </c>
      <c r="BV42" s="5">
        <v>10</v>
      </c>
      <c r="BW42" s="5">
        <v>196</v>
      </c>
      <c r="BX42" s="5">
        <v>10</v>
      </c>
      <c r="BY42" s="5">
        <v>191</v>
      </c>
      <c r="BZ42" s="5">
        <v>10</v>
      </c>
      <c r="CA42" s="5">
        <v>182</v>
      </c>
      <c r="CB42" s="5"/>
      <c r="CC42" s="5"/>
      <c r="CD42" s="5">
        <v>10</v>
      </c>
      <c r="CE42" s="5">
        <v>171</v>
      </c>
      <c r="CF42" s="5">
        <v>10</v>
      </c>
      <c r="CG42" s="5">
        <v>158</v>
      </c>
      <c r="CH42" s="5">
        <v>10</v>
      </c>
      <c r="CI42" s="5">
        <v>160</v>
      </c>
      <c r="CJ42" s="5">
        <v>10</v>
      </c>
      <c r="CK42" s="5">
        <v>160</v>
      </c>
      <c r="CL42" s="5"/>
      <c r="CM42" s="4"/>
      <c r="CN42" s="5">
        <v>10</v>
      </c>
      <c r="CO42" s="5">
        <v>198</v>
      </c>
      <c r="CP42" s="5">
        <v>10</v>
      </c>
      <c r="CQ42" s="5">
        <v>193</v>
      </c>
      <c r="CR42" s="5">
        <v>10</v>
      </c>
      <c r="CS42" s="5">
        <v>211</v>
      </c>
      <c r="CT42" s="5">
        <v>10</v>
      </c>
      <c r="CU42" s="5">
        <v>193</v>
      </c>
      <c r="CV42" s="5"/>
      <c r="CW42" s="5"/>
      <c r="CX42" s="5">
        <v>10</v>
      </c>
      <c r="CY42" s="5">
        <v>228</v>
      </c>
      <c r="CZ42" s="5">
        <v>10</v>
      </c>
      <c r="DA42" s="5">
        <v>230</v>
      </c>
      <c r="DB42" s="5">
        <v>10</v>
      </c>
      <c r="DC42" s="5">
        <v>218</v>
      </c>
      <c r="DD42" s="5">
        <v>10</v>
      </c>
      <c r="DE42" s="5">
        <v>226</v>
      </c>
      <c r="DF42" s="5"/>
      <c r="DG42" s="5"/>
      <c r="DH42" s="5">
        <v>10</v>
      </c>
      <c r="DI42" s="5">
        <v>227</v>
      </c>
      <c r="DJ42" s="5">
        <v>10</v>
      </c>
      <c r="DK42" s="5">
        <v>242</v>
      </c>
      <c r="DL42" s="5">
        <v>10</v>
      </c>
      <c r="DM42" s="5">
        <v>234</v>
      </c>
      <c r="DN42" s="5">
        <v>10</v>
      </c>
      <c r="DO42" s="5">
        <v>239</v>
      </c>
      <c r="DP42" s="5"/>
      <c r="DQ42" s="4"/>
      <c r="DR42" s="5">
        <v>10</v>
      </c>
      <c r="DS42" s="5">
        <v>317</v>
      </c>
      <c r="DT42" s="5">
        <v>10</v>
      </c>
      <c r="DU42" s="5">
        <v>259</v>
      </c>
      <c r="DV42" s="5">
        <v>10</v>
      </c>
      <c r="DW42" s="5">
        <v>250</v>
      </c>
      <c r="DX42" s="5">
        <v>10</v>
      </c>
      <c r="DY42" s="5">
        <v>357</v>
      </c>
      <c r="DZ42" s="5"/>
      <c r="EA42" s="5"/>
      <c r="EB42" s="5">
        <v>10</v>
      </c>
      <c r="EC42" s="5">
        <v>204</v>
      </c>
      <c r="ED42" s="5">
        <v>10</v>
      </c>
      <c r="EE42" s="5">
        <v>268</v>
      </c>
      <c r="EF42" s="5">
        <v>10</v>
      </c>
      <c r="EG42" s="5">
        <v>196</v>
      </c>
      <c r="EH42" s="5">
        <v>10</v>
      </c>
      <c r="EI42" s="5">
        <v>197</v>
      </c>
      <c r="EJ42" s="5"/>
      <c r="EK42" s="5"/>
      <c r="EL42" s="5">
        <v>10</v>
      </c>
      <c r="EM42" s="5">
        <v>181</v>
      </c>
      <c r="EN42" s="5">
        <v>10</v>
      </c>
      <c r="EO42" s="5">
        <v>193</v>
      </c>
      <c r="EP42" s="5">
        <v>10</v>
      </c>
      <c r="EQ42" s="5">
        <v>184</v>
      </c>
      <c r="ER42" s="5">
        <v>10</v>
      </c>
      <c r="ES42" s="5">
        <v>198</v>
      </c>
      <c r="ET42" s="5"/>
      <c r="EU42" s="4"/>
      <c r="EV42" s="5">
        <v>10</v>
      </c>
      <c r="EW42" s="5">
        <v>220</v>
      </c>
      <c r="EX42" s="5">
        <v>10</v>
      </c>
      <c r="EY42" s="5">
        <v>221</v>
      </c>
      <c r="EZ42" s="5">
        <v>10</v>
      </c>
      <c r="FA42" s="5">
        <v>215</v>
      </c>
      <c r="FB42" s="5">
        <v>10</v>
      </c>
      <c r="FC42" s="5">
        <v>233</v>
      </c>
      <c r="FD42" s="5"/>
      <c r="FE42" s="5"/>
      <c r="FF42" s="5">
        <v>10</v>
      </c>
      <c r="FG42" s="5">
        <v>212</v>
      </c>
      <c r="FH42" s="5">
        <v>10</v>
      </c>
      <c r="FI42" s="5">
        <v>215</v>
      </c>
      <c r="FJ42" s="5">
        <v>10</v>
      </c>
      <c r="FK42" s="5">
        <v>201</v>
      </c>
      <c r="FL42" s="5">
        <v>10</v>
      </c>
      <c r="FM42" s="5">
        <v>209</v>
      </c>
      <c r="FN42" s="5"/>
      <c r="FO42" s="5"/>
      <c r="FP42" s="5">
        <v>10</v>
      </c>
      <c r="FQ42" s="5">
        <v>194</v>
      </c>
      <c r="FR42" s="5">
        <v>10</v>
      </c>
      <c r="FS42" s="5">
        <v>199</v>
      </c>
      <c r="FT42" s="5">
        <v>10</v>
      </c>
      <c r="FU42" s="5">
        <v>205</v>
      </c>
      <c r="FV42" s="5">
        <v>10</v>
      </c>
      <c r="FW42" s="5">
        <v>196</v>
      </c>
      <c r="FX42" s="5"/>
      <c r="FY42" s="4"/>
      <c r="FZ42" s="5">
        <v>10</v>
      </c>
      <c r="GA42" s="5">
        <v>174</v>
      </c>
      <c r="GB42" s="5">
        <v>10</v>
      </c>
      <c r="GC42" s="5">
        <v>171</v>
      </c>
      <c r="GD42" s="5">
        <v>10</v>
      </c>
      <c r="GE42" s="5">
        <v>171</v>
      </c>
      <c r="GF42" s="5">
        <v>10</v>
      </c>
      <c r="GG42" s="5">
        <v>179</v>
      </c>
      <c r="GH42" s="5"/>
      <c r="GI42" s="5"/>
      <c r="GJ42" s="5">
        <v>10</v>
      </c>
      <c r="GK42" s="5">
        <v>188</v>
      </c>
      <c r="GL42" s="5">
        <v>10</v>
      </c>
      <c r="GM42" s="5">
        <v>187</v>
      </c>
      <c r="GN42" s="5">
        <v>10</v>
      </c>
      <c r="GO42" s="5">
        <v>195</v>
      </c>
      <c r="GP42" s="5">
        <v>10</v>
      </c>
      <c r="GQ42" s="5">
        <v>197</v>
      </c>
      <c r="GR42" s="5"/>
      <c r="GS42" s="5"/>
      <c r="GT42" s="5">
        <v>10</v>
      </c>
      <c r="GU42" s="5">
        <v>178</v>
      </c>
      <c r="GV42" s="5">
        <v>10</v>
      </c>
      <c r="GW42" s="5">
        <v>183</v>
      </c>
      <c r="GX42" s="5">
        <v>10</v>
      </c>
      <c r="GY42" s="5">
        <v>176</v>
      </c>
      <c r="GZ42" s="5">
        <v>10</v>
      </c>
      <c r="HA42" s="5">
        <v>188</v>
      </c>
      <c r="HB42" s="5"/>
      <c r="HC42" s="4"/>
      <c r="HD42" s="5">
        <v>10</v>
      </c>
      <c r="HE42" s="5">
        <v>258</v>
      </c>
      <c r="HF42" s="5">
        <v>10</v>
      </c>
      <c r="HG42" s="5">
        <v>265</v>
      </c>
      <c r="HH42" s="5">
        <v>10</v>
      </c>
      <c r="HI42" s="5">
        <v>249</v>
      </c>
      <c r="HJ42" s="5">
        <v>10</v>
      </c>
      <c r="HK42" s="5">
        <v>268</v>
      </c>
      <c r="HL42" s="5"/>
      <c r="HM42" s="5"/>
      <c r="HN42" s="5">
        <v>10</v>
      </c>
      <c r="HO42" s="5">
        <v>203</v>
      </c>
      <c r="HP42" s="5">
        <v>10</v>
      </c>
      <c r="HQ42" s="5">
        <v>190</v>
      </c>
      <c r="HR42" s="5">
        <v>10</v>
      </c>
      <c r="HS42" s="5">
        <v>203</v>
      </c>
      <c r="HT42" s="5">
        <v>10</v>
      </c>
      <c r="HU42" s="5">
        <v>203</v>
      </c>
      <c r="HV42" s="5"/>
      <c r="HW42" s="5"/>
      <c r="HX42" s="5">
        <v>10</v>
      </c>
      <c r="HY42" s="5">
        <v>230</v>
      </c>
      <c r="HZ42" s="5">
        <v>10</v>
      </c>
      <c r="IA42" s="5">
        <v>236</v>
      </c>
      <c r="IB42" s="5">
        <v>10</v>
      </c>
      <c r="IC42" s="5">
        <v>256</v>
      </c>
      <c r="ID42" s="5">
        <v>10</v>
      </c>
      <c r="IE42" s="5">
        <v>240</v>
      </c>
    </row>
    <row r="43" spans="1:239" x14ac:dyDescent="0.25">
      <c r="A43" s="4"/>
      <c r="B43" s="5">
        <v>11</v>
      </c>
      <c r="C43" s="5">
        <v>211</v>
      </c>
      <c r="D43" s="5">
        <v>11</v>
      </c>
      <c r="E43" s="5">
        <v>210</v>
      </c>
      <c r="F43" s="5">
        <v>11</v>
      </c>
      <c r="G43" s="5">
        <v>207</v>
      </c>
      <c r="H43" s="5">
        <v>11</v>
      </c>
      <c r="I43" s="5">
        <v>213</v>
      </c>
      <c r="J43" s="5"/>
      <c r="K43" s="5"/>
      <c r="L43" s="5">
        <v>11</v>
      </c>
      <c r="M43" s="5">
        <v>216</v>
      </c>
      <c r="N43" s="5">
        <v>11</v>
      </c>
      <c r="O43" s="5">
        <v>202</v>
      </c>
      <c r="P43" s="5">
        <v>11</v>
      </c>
      <c r="Q43" s="5">
        <v>219</v>
      </c>
      <c r="R43" s="5">
        <v>11</v>
      </c>
      <c r="S43" s="5">
        <v>215</v>
      </c>
      <c r="T43" s="5"/>
      <c r="U43" s="5"/>
      <c r="V43" s="5">
        <v>11</v>
      </c>
      <c r="W43" s="5">
        <v>194</v>
      </c>
      <c r="X43" s="5">
        <v>11</v>
      </c>
      <c r="Y43" s="5">
        <v>201</v>
      </c>
      <c r="Z43" s="5">
        <v>11</v>
      </c>
      <c r="AA43" s="5">
        <v>197</v>
      </c>
      <c r="AB43" s="5">
        <v>11</v>
      </c>
      <c r="AC43" s="5">
        <v>189</v>
      </c>
      <c r="AD43" s="5"/>
      <c r="AE43" s="4"/>
      <c r="AF43" s="5">
        <v>11</v>
      </c>
      <c r="AG43" s="5">
        <v>222</v>
      </c>
      <c r="AH43" s="5">
        <v>11</v>
      </c>
      <c r="AI43" s="5">
        <v>215</v>
      </c>
      <c r="AJ43" s="5">
        <v>11</v>
      </c>
      <c r="AK43" s="5">
        <v>225</v>
      </c>
      <c r="AL43" s="5">
        <v>11</v>
      </c>
      <c r="AM43" s="5">
        <v>226</v>
      </c>
      <c r="AN43" s="5"/>
      <c r="AO43" s="5"/>
      <c r="AP43" s="5">
        <v>11</v>
      </c>
      <c r="AQ43" s="5">
        <v>212</v>
      </c>
      <c r="AR43" s="5">
        <v>11</v>
      </c>
      <c r="AS43" s="5">
        <v>226</v>
      </c>
      <c r="AT43" s="5">
        <v>11</v>
      </c>
      <c r="AU43" s="5">
        <v>210</v>
      </c>
      <c r="AV43" s="5">
        <v>11</v>
      </c>
      <c r="AW43" s="5">
        <v>218</v>
      </c>
      <c r="AX43" s="5"/>
      <c r="AY43" s="5"/>
      <c r="AZ43" s="5">
        <v>11</v>
      </c>
      <c r="BA43" s="5">
        <v>222</v>
      </c>
      <c r="BB43" s="5">
        <v>11</v>
      </c>
      <c r="BC43" s="5">
        <v>212</v>
      </c>
      <c r="BD43" s="5">
        <v>11</v>
      </c>
      <c r="BE43" s="5">
        <v>228</v>
      </c>
      <c r="BF43" s="5">
        <v>11</v>
      </c>
      <c r="BG43" s="5">
        <v>214</v>
      </c>
      <c r="BH43" s="5"/>
      <c r="BI43" s="4"/>
      <c r="BJ43" s="5">
        <v>11</v>
      </c>
      <c r="BK43" s="5">
        <v>227</v>
      </c>
      <c r="BL43" s="5">
        <v>11</v>
      </c>
      <c r="BM43" s="5">
        <v>216</v>
      </c>
      <c r="BN43" s="5">
        <v>11</v>
      </c>
      <c r="BO43" s="5">
        <v>213</v>
      </c>
      <c r="BP43" s="5">
        <v>11</v>
      </c>
      <c r="BQ43" s="5">
        <v>212</v>
      </c>
      <c r="BR43" s="5"/>
      <c r="BS43" s="5"/>
      <c r="BT43" s="5">
        <v>11</v>
      </c>
      <c r="BU43" s="5">
        <v>210</v>
      </c>
      <c r="BV43" s="5">
        <v>11</v>
      </c>
      <c r="BW43" s="5">
        <v>184</v>
      </c>
      <c r="BX43" s="5">
        <v>11</v>
      </c>
      <c r="BY43" s="5">
        <v>206</v>
      </c>
      <c r="BZ43" s="5">
        <v>11</v>
      </c>
      <c r="CA43" s="5">
        <v>183</v>
      </c>
      <c r="CB43" s="5"/>
      <c r="CC43" s="5"/>
      <c r="CD43" s="5">
        <v>11</v>
      </c>
      <c r="CE43" s="5">
        <v>175</v>
      </c>
      <c r="CF43" s="5">
        <v>11</v>
      </c>
      <c r="CG43" s="5">
        <v>158</v>
      </c>
      <c r="CH43" s="5">
        <v>11</v>
      </c>
      <c r="CI43" s="5">
        <v>171</v>
      </c>
      <c r="CJ43" s="5">
        <v>11</v>
      </c>
      <c r="CK43" s="5">
        <v>177</v>
      </c>
      <c r="CL43" s="5"/>
      <c r="CM43" s="4"/>
      <c r="CN43" s="5">
        <v>11</v>
      </c>
      <c r="CO43" s="5">
        <v>188</v>
      </c>
      <c r="CP43" s="5">
        <v>11</v>
      </c>
      <c r="CQ43" s="5">
        <v>191</v>
      </c>
      <c r="CR43" s="5">
        <v>11</v>
      </c>
      <c r="CS43" s="5">
        <v>205</v>
      </c>
      <c r="CT43" s="5">
        <v>11</v>
      </c>
      <c r="CU43" s="5">
        <v>199</v>
      </c>
      <c r="CV43" s="5"/>
      <c r="CW43" s="5"/>
      <c r="CX43" s="5">
        <v>11</v>
      </c>
      <c r="CY43" s="5">
        <v>224</v>
      </c>
      <c r="CZ43" s="5">
        <v>11</v>
      </c>
      <c r="DA43" s="5">
        <v>224</v>
      </c>
      <c r="DB43" s="5">
        <v>11</v>
      </c>
      <c r="DC43" s="5">
        <v>218</v>
      </c>
      <c r="DD43" s="5">
        <v>11</v>
      </c>
      <c r="DE43" s="5">
        <v>228</v>
      </c>
      <c r="DF43" s="5"/>
      <c r="DG43" s="5"/>
      <c r="DH43" s="5">
        <v>11</v>
      </c>
      <c r="DI43" s="5">
        <v>226</v>
      </c>
      <c r="DJ43" s="5">
        <v>11</v>
      </c>
      <c r="DK43" s="5">
        <v>260</v>
      </c>
      <c r="DL43" s="5">
        <v>11</v>
      </c>
      <c r="DM43" s="5">
        <v>235</v>
      </c>
      <c r="DN43" s="5">
        <v>11</v>
      </c>
      <c r="DO43" s="5">
        <v>240</v>
      </c>
      <c r="DP43" s="5"/>
      <c r="DQ43" s="4"/>
      <c r="DR43" s="5">
        <v>11</v>
      </c>
      <c r="DS43" s="5">
        <v>311</v>
      </c>
      <c r="DT43" s="5">
        <v>11</v>
      </c>
      <c r="DU43" s="5">
        <v>249</v>
      </c>
      <c r="DV43" s="5">
        <v>11</v>
      </c>
      <c r="DW43" s="5">
        <v>258</v>
      </c>
      <c r="DX43" s="5">
        <v>11</v>
      </c>
      <c r="DY43" s="5">
        <v>337</v>
      </c>
      <c r="DZ43" s="5"/>
      <c r="EA43" s="5"/>
      <c r="EB43" s="5">
        <v>11</v>
      </c>
      <c r="EC43" s="5">
        <v>197</v>
      </c>
      <c r="ED43" s="5">
        <v>11</v>
      </c>
      <c r="EE43" s="5">
        <v>273</v>
      </c>
      <c r="EF43" s="5">
        <v>11</v>
      </c>
      <c r="EG43" s="5">
        <v>187</v>
      </c>
      <c r="EH43" s="5">
        <v>11</v>
      </c>
      <c r="EI43" s="5">
        <v>193</v>
      </c>
      <c r="EJ43" s="5"/>
      <c r="EK43" s="5"/>
      <c r="EL43" s="5">
        <v>11</v>
      </c>
      <c r="EM43" s="5">
        <v>185</v>
      </c>
      <c r="EN43" s="5">
        <v>11</v>
      </c>
      <c r="EO43" s="5">
        <v>202</v>
      </c>
      <c r="EP43" s="5">
        <v>11</v>
      </c>
      <c r="EQ43" s="5">
        <v>194</v>
      </c>
      <c r="ER43" s="5">
        <v>11</v>
      </c>
      <c r="ES43" s="5">
        <v>183</v>
      </c>
      <c r="ET43" s="5"/>
      <c r="EU43" s="4"/>
      <c r="EV43" s="5">
        <v>11</v>
      </c>
      <c r="EW43" s="5">
        <v>217</v>
      </c>
      <c r="EX43" s="5">
        <v>11</v>
      </c>
      <c r="EY43" s="5">
        <v>220</v>
      </c>
      <c r="EZ43" s="5">
        <v>11</v>
      </c>
      <c r="FA43" s="5">
        <v>220</v>
      </c>
      <c r="FB43" s="5">
        <v>11</v>
      </c>
      <c r="FC43" s="5">
        <v>216</v>
      </c>
      <c r="FD43" s="5"/>
      <c r="FE43" s="5"/>
      <c r="FF43" s="5">
        <v>11</v>
      </c>
      <c r="FG43" s="5">
        <v>203</v>
      </c>
      <c r="FH43" s="5">
        <v>11</v>
      </c>
      <c r="FI43" s="5">
        <v>209</v>
      </c>
      <c r="FJ43" s="5">
        <v>11</v>
      </c>
      <c r="FK43" s="5">
        <v>207</v>
      </c>
      <c r="FL43" s="5">
        <v>11</v>
      </c>
      <c r="FM43" s="5">
        <v>207</v>
      </c>
      <c r="FN43" s="5"/>
      <c r="FO43" s="5"/>
      <c r="FP43" s="5">
        <v>11</v>
      </c>
      <c r="FQ43" s="5">
        <v>189</v>
      </c>
      <c r="FR43" s="5">
        <v>11</v>
      </c>
      <c r="FS43" s="5">
        <v>205</v>
      </c>
      <c r="FT43" s="5">
        <v>11</v>
      </c>
      <c r="FU43" s="5">
        <v>197</v>
      </c>
      <c r="FV43" s="5">
        <v>11</v>
      </c>
      <c r="FW43" s="5">
        <v>209</v>
      </c>
      <c r="FX43" s="5"/>
      <c r="FY43" s="4"/>
      <c r="FZ43" s="5">
        <v>11</v>
      </c>
      <c r="GA43" s="5">
        <v>183</v>
      </c>
      <c r="GB43" s="5">
        <v>11</v>
      </c>
      <c r="GC43" s="5">
        <v>175</v>
      </c>
      <c r="GD43" s="5">
        <v>11</v>
      </c>
      <c r="GE43" s="5">
        <v>176</v>
      </c>
      <c r="GF43" s="5">
        <v>11</v>
      </c>
      <c r="GG43" s="5">
        <v>184</v>
      </c>
      <c r="GH43" s="5"/>
      <c r="GI43" s="5"/>
      <c r="GJ43" s="5">
        <v>11</v>
      </c>
      <c r="GK43" s="5">
        <v>188</v>
      </c>
      <c r="GL43" s="5">
        <v>11</v>
      </c>
      <c r="GM43" s="5">
        <v>185</v>
      </c>
      <c r="GN43" s="5">
        <v>11</v>
      </c>
      <c r="GO43" s="5">
        <v>193</v>
      </c>
      <c r="GP43" s="5">
        <v>11</v>
      </c>
      <c r="GQ43" s="5">
        <v>188</v>
      </c>
      <c r="GR43" s="5"/>
      <c r="GS43" s="5"/>
      <c r="GT43" s="5">
        <v>11</v>
      </c>
      <c r="GU43" s="5">
        <v>182</v>
      </c>
      <c r="GV43" s="5">
        <v>11</v>
      </c>
      <c r="GW43" s="5">
        <v>195</v>
      </c>
      <c r="GX43" s="5">
        <v>11</v>
      </c>
      <c r="GY43" s="5">
        <v>180</v>
      </c>
      <c r="GZ43" s="5">
        <v>11</v>
      </c>
      <c r="HA43" s="5">
        <v>188</v>
      </c>
      <c r="HB43" s="5"/>
      <c r="HC43" s="4"/>
      <c r="HD43" s="5">
        <v>11</v>
      </c>
      <c r="HE43" s="5">
        <v>255</v>
      </c>
      <c r="HF43" s="5">
        <v>11</v>
      </c>
      <c r="HG43" s="5">
        <v>266</v>
      </c>
      <c r="HH43" s="5">
        <v>11</v>
      </c>
      <c r="HI43" s="5">
        <v>267</v>
      </c>
      <c r="HJ43" s="5">
        <v>11</v>
      </c>
      <c r="HK43" s="5">
        <v>261</v>
      </c>
      <c r="HL43" s="5"/>
      <c r="HM43" s="5"/>
      <c r="HN43" s="5">
        <v>11</v>
      </c>
      <c r="HO43" s="5">
        <v>207</v>
      </c>
      <c r="HP43" s="5">
        <v>11</v>
      </c>
      <c r="HQ43" s="5">
        <v>191</v>
      </c>
      <c r="HR43" s="5">
        <v>11</v>
      </c>
      <c r="HS43" s="5">
        <v>206</v>
      </c>
      <c r="HT43" s="5">
        <v>11</v>
      </c>
      <c r="HU43" s="5">
        <v>200</v>
      </c>
      <c r="HV43" s="5"/>
      <c r="HW43" s="5"/>
      <c r="HX43" s="5">
        <v>11</v>
      </c>
      <c r="HY43" s="5">
        <v>242</v>
      </c>
      <c r="HZ43" s="5">
        <v>11</v>
      </c>
      <c r="IA43" s="5">
        <v>238</v>
      </c>
      <c r="IB43" s="5">
        <v>11</v>
      </c>
      <c r="IC43" s="5">
        <v>250</v>
      </c>
      <c r="ID43" s="5">
        <v>11</v>
      </c>
      <c r="IE43" s="5">
        <v>255</v>
      </c>
    </row>
    <row r="44" spans="1:239" x14ac:dyDescent="0.25">
      <c r="A44" s="4"/>
      <c r="B44" s="5">
        <v>12</v>
      </c>
      <c r="C44" s="5">
        <v>208</v>
      </c>
      <c r="D44" s="5">
        <v>12</v>
      </c>
      <c r="E44" s="5">
        <v>209</v>
      </c>
      <c r="F44" s="5">
        <v>12</v>
      </c>
      <c r="G44" s="5">
        <v>211</v>
      </c>
      <c r="H44" s="5">
        <v>12</v>
      </c>
      <c r="I44" s="5">
        <v>208</v>
      </c>
      <c r="J44" s="5"/>
      <c r="K44" s="5"/>
      <c r="L44" s="5">
        <v>12</v>
      </c>
      <c r="M44" s="5">
        <v>213</v>
      </c>
      <c r="N44" s="5">
        <v>12</v>
      </c>
      <c r="O44" s="5">
        <v>207</v>
      </c>
      <c r="P44" s="5">
        <v>12</v>
      </c>
      <c r="Q44" s="5">
        <v>227</v>
      </c>
      <c r="R44" s="5">
        <v>12</v>
      </c>
      <c r="S44" s="5">
        <v>205</v>
      </c>
      <c r="T44" s="5"/>
      <c r="U44" s="5"/>
      <c r="V44" s="5">
        <v>12</v>
      </c>
      <c r="W44" s="5">
        <v>208</v>
      </c>
      <c r="X44" s="5">
        <v>12</v>
      </c>
      <c r="Y44" s="5">
        <v>209</v>
      </c>
      <c r="Z44" s="5">
        <v>12</v>
      </c>
      <c r="AA44" s="5">
        <v>188</v>
      </c>
      <c r="AB44" s="5">
        <v>12</v>
      </c>
      <c r="AC44" s="5">
        <v>202</v>
      </c>
      <c r="AD44" s="5"/>
      <c r="AE44" s="4"/>
      <c r="AF44" s="5">
        <v>12</v>
      </c>
      <c r="AG44" s="5">
        <v>225</v>
      </c>
      <c r="AH44" s="5">
        <v>12</v>
      </c>
      <c r="AI44" s="5">
        <v>219</v>
      </c>
      <c r="AJ44" s="5">
        <v>12</v>
      </c>
      <c r="AK44" s="5">
        <v>231</v>
      </c>
      <c r="AL44" s="5">
        <v>12</v>
      </c>
      <c r="AM44" s="5">
        <v>228</v>
      </c>
      <c r="AN44" s="5"/>
      <c r="AO44" s="5"/>
      <c r="AP44" s="5">
        <v>12</v>
      </c>
      <c r="AQ44" s="5">
        <v>211</v>
      </c>
      <c r="AR44" s="5">
        <v>12</v>
      </c>
      <c r="AS44" s="5">
        <v>217</v>
      </c>
      <c r="AT44" s="5">
        <v>12</v>
      </c>
      <c r="AU44" s="5">
        <v>214</v>
      </c>
      <c r="AV44" s="5">
        <v>12</v>
      </c>
      <c r="AW44" s="5">
        <v>227</v>
      </c>
      <c r="AX44" s="5"/>
      <c r="AY44" s="5"/>
      <c r="AZ44" s="5">
        <v>12</v>
      </c>
      <c r="BA44" s="5">
        <v>209</v>
      </c>
      <c r="BB44" s="5">
        <v>12</v>
      </c>
      <c r="BC44" s="5">
        <v>213</v>
      </c>
      <c r="BD44" s="5">
        <v>12</v>
      </c>
      <c r="BE44" s="5">
        <v>228</v>
      </c>
      <c r="BF44" s="5">
        <v>12</v>
      </c>
      <c r="BG44" s="5">
        <v>231</v>
      </c>
      <c r="BH44" s="5"/>
      <c r="BI44" s="4"/>
      <c r="BJ44" s="5">
        <v>12</v>
      </c>
      <c r="BK44" s="5">
        <v>209</v>
      </c>
      <c r="BL44" s="5">
        <v>12</v>
      </c>
      <c r="BM44" s="5">
        <v>211</v>
      </c>
      <c r="BN44" s="5">
        <v>12</v>
      </c>
      <c r="BO44" s="5">
        <v>204</v>
      </c>
      <c r="BP44" s="5">
        <v>12</v>
      </c>
      <c r="BQ44" s="5">
        <v>219</v>
      </c>
      <c r="BR44" s="5"/>
      <c r="BS44" s="5"/>
      <c r="BT44" s="5">
        <v>12</v>
      </c>
      <c r="BU44" s="5">
        <v>196</v>
      </c>
      <c r="BV44" s="5">
        <v>12</v>
      </c>
      <c r="BW44" s="5">
        <v>189</v>
      </c>
      <c r="BX44" s="5">
        <v>12</v>
      </c>
      <c r="BY44" s="5">
        <v>198</v>
      </c>
      <c r="BZ44" s="5">
        <v>12</v>
      </c>
      <c r="CA44" s="5">
        <v>192</v>
      </c>
      <c r="CB44" s="5"/>
      <c r="CC44" s="5"/>
      <c r="CD44" s="5">
        <v>12</v>
      </c>
      <c r="CE44" s="5">
        <v>163</v>
      </c>
      <c r="CF44" s="5">
        <v>12</v>
      </c>
      <c r="CG44" s="5">
        <v>163</v>
      </c>
      <c r="CH44" s="5">
        <v>12</v>
      </c>
      <c r="CI44" s="5">
        <v>168</v>
      </c>
      <c r="CJ44" s="5">
        <v>12</v>
      </c>
      <c r="CK44" s="5">
        <v>166</v>
      </c>
      <c r="CL44" s="5"/>
      <c r="CM44" s="4"/>
      <c r="CN44" s="5">
        <v>12</v>
      </c>
      <c r="CO44" s="5">
        <v>189</v>
      </c>
      <c r="CP44" s="5">
        <v>12</v>
      </c>
      <c r="CQ44" s="5">
        <v>183</v>
      </c>
      <c r="CR44" s="5">
        <v>12</v>
      </c>
      <c r="CS44" s="5">
        <v>206</v>
      </c>
      <c r="CT44" s="5">
        <v>12</v>
      </c>
      <c r="CU44" s="5">
        <v>198</v>
      </c>
      <c r="CV44" s="5"/>
      <c r="CW44" s="5"/>
      <c r="CX44" s="5">
        <v>12</v>
      </c>
      <c r="CY44" s="5">
        <v>231</v>
      </c>
      <c r="CZ44" s="5">
        <v>12</v>
      </c>
      <c r="DA44" s="5">
        <v>228</v>
      </c>
      <c r="DB44" s="5">
        <v>12</v>
      </c>
      <c r="DC44" s="5">
        <v>221</v>
      </c>
      <c r="DD44" s="5">
        <v>12</v>
      </c>
      <c r="DE44" s="5">
        <v>230</v>
      </c>
      <c r="DF44" s="5"/>
      <c r="DG44" s="5"/>
      <c r="DH44" s="5">
        <v>12</v>
      </c>
      <c r="DI44" s="5">
        <v>226</v>
      </c>
      <c r="DJ44" s="5">
        <v>12</v>
      </c>
      <c r="DK44" s="5">
        <v>251</v>
      </c>
      <c r="DL44" s="5">
        <v>12</v>
      </c>
      <c r="DM44" s="5">
        <v>250</v>
      </c>
      <c r="DN44" s="5">
        <v>12</v>
      </c>
      <c r="DO44" s="5">
        <v>238</v>
      </c>
      <c r="DP44" s="5"/>
      <c r="DQ44" s="4"/>
      <c r="DR44" s="5">
        <v>12</v>
      </c>
      <c r="DS44" s="5">
        <v>318</v>
      </c>
      <c r="DT44" s="5">
        <v>12</v>
      </c>
      <c r="DU44" s="5">
        <v>249</v>
      </c>
      <c r="DV44" s="5">
        <v>12</v>
      </c>
      <c r="DW44" s="5">
        <v>261</v>
      </c>
      <c r="DX44" s="5">
        <v>12</v>
      </c>
      <c r="DY44" s="5">
        <v>344</v>
      </c>
      <c r="DZ44" s="5"/>
      <c r="EA44" s="5"/>
      <c r="EB44" s="5">
        <v>12</v>
      </c>
      <c r="EC44" s="5">
        <v>200</v>
      </c>
      <c r="ED44" s="5">
        <v>12</v>
      </c>
      <c r="EE44" s="5">
        <v>278</v>
      </c>
      <c r="EF44" s="5">
        <v>12</v>
      </c>
      <c r="EG44" s="5">
        <v>191</v>
      </c>
      <c r="EH44" s="5">
        <v>12</v>
      </c>
      <c r="EI44" s="5">
        <v>198</v>
      </c>
      <c r="EJ44" s="5"/>
      <c r="EK44" s="5"/>
      <c r="EL44" s="5">
        <v>12</v>
      </c>
      <c r="EM44" s="5">
        <v>186</v>
      </c>
      <c r="EN44" s="5">
        <v>12</v>
      </c>
      <c r="EO44" s="5">
        <v>195</v>
      </c>
      <c r="EP44" s="5">
        <v>12</v>
      </c>
      <c r="EQ44" s="5">
        <v>191</v>
      </c>
      <c r="ER44" s="5">
        <v>12</v>
      </c>
      <c r="ES44" s="5">
        <v>179</v>
      </c>
      <c r="ET44" s="5"/>
      <c r="EU44" s="4"/>
      <c r="EV44" s="5">
        <v>12</v>
      </c>
      <c r="EW44" s="5">
        <v>219</v>
      </c>
      <c r="EX44" s="5">
        <v>12</v>
      </c>
      <c r="EY44" s="5">
        <v>231</v>
      </c>
      <c r="EZ44" s="5">
        <v>12</v>
      </c>
      <c r="FA44" s="5">
        <v>212</v>
      </c>
      <c r="FB44" s="5">
        <v>12</v>
      </c>
      <c r="FC44" s="5">
        <v>219</v>
      </c>
      <c r="FD44" s="5"/>
      <c r="FE44" s="5"/>
      <c r="FF44" s="5">
        <v>12</v>
      </c>
      <c r="FG44" s="5">
        <v>205</v>
      </c>
      <c r="FH44" s="5">
        <v>12</v>
      </c>
      <c r="FI44" s="5">
        <v>211</v>
      </c>
      <c r="FJ44" s="5">
        <v>12</v>
      </c>
      <c r="FK44" s="5">
        <v>204</v>
      </c>
      <c r="FL44" s="5">
        <v>12</v>
      </c>
      <c r="FM44" s="5">
        <v>205</v>
      </c>
      <c r="FN44" s="5"/>
      <c r="FO44" s="5"/>
      <c r="FP44" s="5">
        <v>12</v>
      </c>
      <c r="FQ44" s="5">
        <v>188</v>
      </c>
      <c r="FR44" s="5">
        <v>12</v>
      </c>
      <c r="FS44" s="5">
        <v>198</v>
      </c>
      <c r="FT44" s="5">
        <v>12</v>
      </c>
      <c r="FU44" s="5">
        <v>204</v>
      </c>
      <c r="FV44" s="5">
        <v>12</v>
      </c>
      <c r="FW44" s="5">
        <v>199</v>
      </c>
      <c r="FX44" s="5"/>
      <c r="FY44" s="4"/>
      <c r="FZ44" s="5">
        <v>12</v>
      </c>
      <c r="GA44" s="5">
        <v>183</v>
      </c>
      <c r="GB44" s="5">
        <v>12</v>
      </c>
      <c r="GC44" s="5">
        <v>179</v>
      </c>
      <c r="GD44" s="5">
        <v>12</v>
      </c>
      <c r="GE44" s="5">
        <v>179</v>
      </c>
      <c r="GF44" s="5">
        <v>12</v>
      </c>
      <c r="GG44" s="5">
        <v>180</v>
      </c>
      <c r="GH44" s="5"/>
      <c r="GI44" s="5"/>
      <c r="GJ44" s="5">
        <v>12</v>
      </c>
      <c r="GK44" s="5">
        <v>196</v>
      </c>
      <c r="GL44" s="5">
        <v>12</v>
      </c>
      <c r="GM44" s="5">
        <v>188</v>
      </c>
      <c r="GN44" s="5">
        <v>12</v>
      </c>
      <c r="GO44" s="5">
        <v>207</v>
      </c>
      <c r="GP44" s="5">
        <v>12</v>
      </c>
      <c r="GQ44" s="5">
        <v>190</v>
      </c>
      <c r="GR44" s="5"/>
      <c r="GS44" s="5"/>
      <c r="GT44" s="5">
        <v>12</v>
      </c>
      <c r="GU44" s="5">
        <v>192</v>
      </c>
      <c r="GV44" s="5">
        <v>12</v>
      </c>
      <c r="GW44" s="5">
        <v>186</v>
      </c>
      <c r="GX44" s="5">
        <v>12</v>
      </c>
      <c r="GY44" s="5">
        <v>211</v>
      </c>
      <c r="GZ44" s="5">
        <v>12</v>
      </c>
      <c r="HA44" s="5">
        <v>188</v>
      </c>
      <c r="HB44" s="5"/>
      <c r="HC44" s="4"/>
      <c r="HD44" s="5">
        <v>12</v>
      </c>
      <c r="HE44" s="5">
        <v>259</v>
      </c>
      <c r="HF44" s="5">
        <v>12</v>
      </c>
      <c r="HG44" s="5">
        <v>258</v>
      </c>
      <c r="HH44" s="5">
        <v>12</v>
      </c>
      <c r="HI44" s="5">
        <v>248</v>
      </c>
      <c r="HJ44" s="5">
        <v>12</v>
      </c>
      <c r="HK44" s="5">
        <v>256</v>
      </c>
      <c r="HL44" s="5"/>
      <c r="HM44" s="5"/>
      <c r="HN44" s="5">
        <v>12</v>
      </c>
      <c r="HO44" s="5">
        <v>201</v>
      </c>
      <c r="HP44" s="5">
        <v>12</v>
      </c>
      <c r="HQ44" s="5">
        <v>194</v>
      </c>
      <c r="HR44" s="5">
        <v>12</v>
      </c>
      <c r="HS44" s="5">
        <v>202</v>
      </c>
      <c r="HT44" s="5">
        <v>12</v>
      </c>
      <c r="HU44" s="5">
        <v>211</v>
      </c>
      <c r="HV44" s="5"/>
      <c r="HW44" s="5"/>
      <c r="HX44" s="5">
        <v>12</v>
      </c>
      <c r="HY44" s="5">
        <v>242</v>
      </c>
      <c r="HZ44" s="5">
        <v>12</v>
      </c>
      <c r="IA44" s="5">
        <v>232</v>
      </c>
      <c r="IB44" s="5">
        <v>12</v>
      </c>
      <c r="IC44" s="5">
        <v>254</v>
      </c>
      <c r="ID44" s="5">
        <v>12</v>
      </c>
      <c r="IE44" s="5">
        <v>237</v>
      </c>
    </row>
    <row r="45" spans="1:239" x14ac:dyDescent="0.25">
      <c r="A45" s="4"/>
      <c r="B45" s="5">
        <v>13</v>
      </c>
      <c r="C45" s="5">
        <v>221</v>
      </c>
      <c r="D45" s="5">
        <v>13</v>
      </c>
      <c r="E45" s="5">
        <v>209</v>
      </c>
      <c r="F45" s="5">
        <v>13</v>
      </c>
      <c r="G45" s="5">
        <v>208</v>
      </c>
      <c r="H45" s="5">
        <v>13</v>
      </c>
      <c r="I45" s="5">
        <v>210</v>
      </c>
      <c r="J45" s="5"/>
      <c r="K45" s="5"/>
      <c r="L45" s="5">
        <v>13</v>
      </c>
      <c r="M45" s="5">
        <v>205</v>
      </c>
      <c r="N45" s="5">
        <v>13</v>
      </c>
      <c r="O45" s="5">
        <v>220</v>
      </c>
      <c r="P45" s="5">
        <v>13</v>
      </c>
      <c r="Q45" s="5">
        <v>214</v>
      </c>
      <c r="R45" s="5">
        <v>13</v>
      </c>
      <c r="S45" s="5">
        <v>203</v>
      </c>
      <c r="T45" s="5"/>
      <c r="U45" s="5"/>
      <c r="V45" s="5">
        <v>13</v>
      </c>
      <c r="W45" s="5">
        <v>192</v>
      </c>
      <c r="X45" s="5">
        <v>13</v>
      </c>
      <c r="Y45" s="5">
        <v>206</v>
      </c>
      <c r="Z45" s="5">
        <v>13</v>
      </c>
      <c r="AA45" s="5">
        <v>194</v>
      </c>
      <c r="AB45" s="5">
        <v>13</v>
      </c>
      <c r="AC45" s="5">
        <v>195</v>
      </c>
      <c r="AD45" s="5"/>
      <c r="AE45" s="4"/>
      <c r="AF45" s="5">
        <v>13</v>
      </c>
      <c r="AG45" s="5">
        <v>237</v>
      </c>
      <c r="AH45" s="5">
        <v>13</v>
      </c>
      <c r="AI45" s="5">
        <v>245</v>
      </c>
      <c r="AJ45" s="5">
        <v>13</v>
      </c>
      <c r="AK45" s="5">
        <v>228</v>
      </c>
      <c r="AL45" s="5">
        <v>13</v>
      </c>
      <c r="AM45" s="5">
        <v>241</v>
      </c>
      <c r="AN45" s="5"/>
      <c r="AO45" s="5"/>
      <c r="AP45" s="5">
        <v>13</v>
      </c>
      <c r="AQ45" s="5">
        <v>219</v>
      </c>
      <c r="AR45" s="5">
        <v>13</v>
      </c>
      <c r="AS45" s="5">
        <v>218</v>
      </c>
      <c r="AT45" s="5">
        <v>13</v>
      </c>
      <c r="AU45" s="5">
        <v>212</v>
      </c>
      <c r="AV45" s="5">
        <v>13</v>
      </c>
      <c r="AW45" s="5">
        <v>227</v>
      </c>
      <c r="AX45" s="5"/>
      <c r="AY45" s="5"/>
      <c r="AZ45" s="5">
        <v>13</v>
      </c>
      <c r="BA45" s="5">
        <v>209</v>
      </c>
      <c r="BB45" s="5">
        <v>13</v>
      </c>
      <c r="BC45" s="5">
        <v>203</v>
      </c>
      <c r="BD45" s="5">
        <v>13</v>
      </c>
      <c r="BE45" s="5">
        <v>254</v>
      </c>
      <c r="BF45" s="5">
        <v>13</v>
      </c>
      <c r="BG45" s="5">
        <v>229</v>
      </c>
      <c r="BH45" s="5"/>
      <c r="BI45" s="4"/>
      <c r="BJ45" s="5">
        <v>13</v>
      </c>
      <c r="BK45" s="5">
        <v>218</v>
      </c>
      <c r="BL45" s="5">
        <v>13</v>
      </c>
      <c r="BM45" s="5">
        <v>207</v>
      </c>
      <c r="BN45" s="5">
        <v>13</v>
      </c>
      <c r="BO45" s="5">
        <v>221</v>
      </c>
      <c r="BP45" s="5">
        <v>13</v>
      </c>
      <c r="BQ45" s="5">
        <v>220</v>
      </c>
      <c r="BR45" s="5"/>
      <c r="BS45" s="5"/>
      <c r="BT45" s="5">
        <v>13</v>
      </c>
      <c r="BU45" s="5">
        <v>207</v>
      </c>
      <c r="BV45" s="5">
        <v>13</v>
      </c>
      <c r="BW45" s="5">
        <v>194</v>
      </c>
      <c r="BX45" s="5">
        <v>13</v>
      </c>
      <c r="BY45" s="5">
        <v>204</v>
      </c>
      <c r="BZ45" s="5">
        <v>13</v>
      </c>
      <c r="CA45" s="5">
        <v>205</v>
      </c>
      <c r="CB45" s="5"/>
      <c r="CC45" s="5"/>
      <c r="CD45" s="5">
        <v>13</v>
      </c>
      <c r="CE45" s="5">
        <v>168</v>
      </c>
      <c r="CF45" s="5">
        <v>13</v>
      </c>
      <c r="CG45" s="5">
        <v>165</v>
      </c>
      <c r="CH45" s="5">
        <v>13</v>
      </c>
      <c r="CI45" s="5">
        <v>173</v>
      </c>
      <c r="CJ45" s="5">
        <v>13</v>
      </c>
      <c r="CK45" s="5">
        <v>168</v>
      </c>
      <c r="CL45" s="5"/>
      <c r="CM45" s="4"/>
      <c r="CN45" s="5">
        <v>13</v>
      </c>
      <c r="CO45" s="5">
        <v>195</v>
      </c>
      <c r="CP45" s="5">
        <v>13</v>
      </c>
      <c r="CQ45" s="5">
        <v>226</v>
      </c>
      <c r="CR45" s="5">
        <v>13</v>
      </c>
      <c r="CS45" s="5">
        <v>207</v>
      </c>
      <c r="CT45" s="5">
        <v>13</v>
      </c>
      <c r="CU45" s="5">
        <v>195</v>
      </c>
      <c r="CV45" s="5"/>
      <c r="CW45" s="5"/>
      <c r="CX45" s="5">
        <v>13</v>
      </c>
      <c r="CY45" s="5">
        <v>234</v>
      </c>
      <c r="CZ45" s="5">
        <v>13</v>
      </c>
      <c r="DA45" s="5">
        <v>230</v>
      </c>
      <c r="DB45" s="5">
        <v>13</v>
      </c>
      <c r="DC45" s="5">
        <v>223</v>
      </c>
      <c r="DD45" s="5">
        <v>13</v>
      </c>
      <c r="DE45" s="5">
        <v>228</v>
      </c>
      <c r="DF45" s="5"/>
      <c r="DG45" s="5"/>
      <c r="DH45" s="5">
        <v>13</v>
      </c>
      <c r="DI45" s="5">
        <v>243</v>
      </c>
      <c r="DJ45" s="5">
        <v>13</v>
      </c>
      <c r="DK45" s="5">
        <v>243</v>
      </c>
      <c r="DL45" s="5">
        <v>13</v>
      </c>
      <c r="DM45" s="5">
        <v>242</v>
      </c>
      <c r="DN45" s="5">
        <v>13</v>
      </c>
      <c r="DO45" s="5">
        <v>234</v>
      </c>
      <c r="DP45" s="5"/>
      <c r="DQ45" s="4"/>
      <c r="DR45" s="5">
        <v>13</v>
      </c>
      <c r="DS45" s="5">
        <v>355</v>
      </c>
      <c r="DT45" s="5">
        <v>13</v>
      </c>
      <c r="DU45" s="5">
        <v>256</v>
      </c>
      <c r="DV45" s="5">
        <v>13</v>
      </c>
      <c r="DW45" s="5">
        <v>268</v>
      </c>
      <c r="DX45" s="5">
        <v>13</v>
      </c>
      <c r="DY45" s="5">
        <v>348</v>
      </c>
      <c r="DZ45" s="5"/>
      <c r="EA45" s="5"/>
      <c r="EB45" s="5">
        <v>13</v>
      </c>
      <c r="EC45" s="5">
        <v>211</v>
      </c>
      <c r="ED45" s="5">
        <v>13</v>
      </c>
      <c r="EE45" s="5">
        <v>261</v>
      </c>
      <c r="EF45" s="5">
        <v>13</v>
      </c>
      <c r="EG45" s="5">
        <v>196</v>
      </c>
      <c r="EH45" s="5">
        <v>13</v>
      </c>
      <c r="EI45" s="5">
        <v>203</v>
      </c>
      <c r="EJ45" s="5"/>
      <c r="EK45" s="5"/>
      <c r="EL45" s="5">
        <v>13</v>
      </c>
      <c r="EM45" s="5">
        <v>191</v>
      </c>
      <c r="EN45" s="5">
        <v>13</v>
      </c>
      <c r="EO45" s="5">
        <v>192</v>
      </c>
      <c r="EP45" s="5">
        <v>13</v>
      </c>
      <c r="EQ45" s="5">
        <v>202</v>
      </c>
      <c r="ER45" s="5">
        <v>13</v>
      </c>
      <c r="ES45" s="5">
        <v>170</v>
      </c>
      <c r="ET45" s="5"/>
      <c r="EU45" s="4"/>
      <c r="EV45" s="5">
        <v>13</v>
      </c>
      <c r="EW45" s="5">
        <v>218</v>
      </c>
      <c r="EX45" s="5">
        <v>13</v>
      </c>
      <c r="EY45" s="5">
        <v>226</v>
      </c>
      <c r="EZ45" s="5">
        <v>13</v>
      </c>
      <c r="FA45" s="5">
        <v>217</v>
      </c>
      <c r="FB45" s="5">
        <v>13</v>
      </c>
      <c r="FC45" s="5">
        <v>227</v>
      </c>
      <c r="FD45" s="5"/>
      <c r="FE45" s="5"/>
      <c r="FF45" s="5">
        <v>13</v>
      </c>
      <c r="FG45" s="5">
        <v>207</v>
      </c>
      <c r="FH45" s="5">
        <v>13</v>
      </c>
      <c r="FI45" s="5">
        <v>200</v>
      </c>
      <c r="FJ45" s="5">
        <v>13</v>
      </c>
      <c r="FK45" s="5">
        <v>205</v>
      </c>
      <c r="FL45" s="5">
        <v>13</v>
      </c>
      <c r="FM45" s="5">
        <v>211</v>
      </c>
      <c r="FN45" s="5"/>
      <c r="FO45" s="5"/>
      <c r="FP45" s="5">
        <v>13</v>
      </c>
      <c r="FQ45" s="5">
        <v>196</v>
      </c>
      <c r="FR45" s="5">
        <v>13</v>
      </c>
      <c r="FS45" s="5">
        <v>195</v>
      </c>
      <c r="FT45" s="5">
        <v>13</v>
      </c>
      <c r="FU45" s="5">
        <v>195</v>
      </c>
      <c r="FV45" s="5">
        <v>13</v>
      </c>
      <c r="FW45" s="5">
        <v>204</v>
      </c>
      <c r="FX45" s="5"/>
      <c r="FY45" s="4"/>
      <c r="FZ45" s="5">
        <v>13</v>
      </c>
      <c r="GA45" s="5">
        <v>188</v>
      </c>
      <c r="GB45" s="5">
        <v>13</v>
      </c>
      <c r="GC45" s="5">
        <v>178</v>
      </c>
      <c r="GD45" s="5">
        <v>13</v>
      </c>
      <c r="GE45" s="5">
        <v>176</v>
      </c>
      <c r="GF45" s="5">
        <v>13</v>
      </c>
      <c r="GG45" s="5">
        <v>182</v>
      </c>
      <c r="GH45" s="5"/>
      <c r="GI45" s="5"/>
      <c r="GJ45" s="5">
        <v>13</v>
      </c>
      <c r="GK45" s="5">
        <v>200</v>
      </c>
      <c r="GL45" s="5">
        <v>13</v>
      </c>
      <c r="GM45" s="5">
        <v>187</v>
      </c>
      <c r="GN45" s="5">
        <v>13</v>
      </c>
      <c r="GO45" s="5">
        <v>197</v>
      </c>
      <c r="GP45" s="5">
        <v>13</v>
      </c>
      <c r="GQ45" s="5">
        <v>183</v>
      </c>
      <c r="GR45" s="5"/>
      <c r="GS45" s="5"/>
      <c r="GT45" s="5">
        <v>13</v>
      </c>
      <c r="GU45" s="5">
        <v>211</v>
      </c>
      <c r="GV45" s="5">
        <v>13</v>
      </c>
      <c r="GW45" s="5">
        <v>185</v>
      </c>
      <c r="GX45" s="5">
        <v>13</v>
      </c>
      <c r="GY45" s="5">
        <v>265</v>
      </c>
      <c r="GZ45" s="5">
        <v>13</v>
      </c>
      <c r="HA45" s="5">
        <v>177</v>
      </c>
      <c r="HB45" s="5"/>
      <c r="HC45" s="4"/>
      <c r="HD45" s="5">
        <v>13</v>
      </c>
      <c r="HE45" s="5">
        <v>256</v>
      </c>
      <c r="HF45" s="5">
        <v>13</v>
      </c>
      <c r="HG45" s="5">
        <v>255</v>
      </c>
      <c r="HH45" s="5">
        <v>13</v>
      </c>
      <c r="HI45" s="5">
        <v>251</v>
      </c>
      <c r="HJ45" s="5">
        <v>13</v>
      </c>
      <c r="HK45" s="5">
        <v>260</v>
      </c>
      <c r="HL45" s="5"/>
      <c r="HM45" s="5"/>
      <c r="HN45" s="5">
        <v>13</v>
      </c>
      <c r="HO45" s="5">
        <v>204</v>
      </c>
      <c r="HP45" s="5">
        <v>13</v>
      </c>
      <c r="HQ45" s="5">
        <v>202</v>
      </c>
      <c r="HR45" s="5">
        <v>13</v>
      </c>
      <c r="HS45" s="5">
        <v>202</v>
      </c>
      <c r="HT45" s="5">
        <v>13</v>
      </c>
      <c r="HU45" s="5">
        <v>200</v>
      </c>
      <c r="HV45" s="5"/>
      <c r="HW45" s="5"/>
      <c r="HX45" s="5">
        <v>13</v>
      </c>
      <c r="HY45" s="5">
        <v>241</v>
      </c>
      <c r="HZ45" s="5">
        <v>13</v>
      </c>
      <c r="IA45" s="5">
        <v>229</v>
      </c>
      <c r="IB45" s="5">
        <v>13</v>
      </c>
      <c r="IC45" s="5">
        <v>241</v>
      </c>
      <c r="ID45" s="5">
        <v>13</v>
      </c>
      <c r="IE45" s="5">
        <v>237</v>
      </c>
    </row>
    <row r="46" spans="1:239" x14ac:dyDescent="0.25">
      <c r="A46" s="4"/>
      <c r="B46" s="5">
        <v>14</v>
      </c>
      <c r="C46" s="5">
        <v>222</v>
      </c>
      <c r="D46" s="5">
        <v>14</v>
      </c>
      <c r="E46" s="5">
        <v>214</v>
      </c>
      <c r="F46" s="5">
        <v>14</v>
      </c>
      <c r="G46" s="5">
        <v>205</v>
      </c>
      <c r="H46" s="5">
        <v>14</v>
      </c>
      <c r="I46" s="5">
        <v>202</v>
      </c>
      <c r="J46" s="5"/>
      <c r="K46" s="5"/>
      <c r="L46" s="5">
        <v>14</v>
      </c>
      <c r="M46" s="5">
        <v>198</v>
      </c>
      <c r="N46" s="5">
        <v>14</v>
      </c>
      <c r="O46" s="5">
        <v>207</v>
      </c>
      <c r="P46" s="5">
        <v>14</v>
      </c>
      <c r="Q46" s="5">
        <v>241</v>
      </c>
      <c r="R46" s="5">
        <v>14</v>
      </c>
      <c r="S46" s="5">
        <v>198</v>
      </c>
      <c r="T46" s="5"/>
      <c r="U46" s="5"/>
      <c r="V46" s="5">
        <v>14</v>
      </c>
      <c r="W46" s="5">
        <v>199</v>
      </c>
      <c r="X46" s="5">
        <v>14</v>
      </c>
      <c r="Y46" s="5">
        <v>198</v>
      </c>
      <c r="Z46" s="5">
        <v>14</v>
      </c>
      <c r="AA46" s="5">
        <v>191</v>
      </c>
      <c r="AB46" s="5">
        <v>14</v>
      </c>
      <c r="AC46" s="5">
        <v>198</v>
      </c>
      <c r="AD46" s="5"/>
      <c r="AE46" s="4"/>
      <c r="AF46" s="5">
        <v>14</v>
      </c>
      <c r="AG46" s="5">
        <v>231</v>
      </c>
      <c r="AH46" s="5">
        <v>14</v>
      </c>
      <c r="AI46" s="5">
        <v>238</v>
      </c>
      <c r="AJ46" s="5">
        <v>14</v>
      </c>
      <c r="AK46" s="5">
        <v>226</v>
      </c>
      <c r="AL46" s="5">
        <v>14</v>
      </c>
      <c r="AM46" s="5">
        <v>241</v>
      </c>
      <c r="AN46" s="5"/>
      <c r="AO46" s="5"/>
      <c r="AP46" s="5">
        <v>14</v>
      </c>
      <c r="AQ46" s="5">
        <v>229</v>
      </c>
      <c r="AR46" s="5">
        <v>14</v>
      </c>
      <c r="AS46" s="5">
        <v>228</v>
      </c>
      <c r="AT46" s="5">
        <v>14</v>
      </c>
      <c r="AU46" s="5">
        <v>218</v>
      </c>
      <c r="AV46" s="5">
        <v>14</v>
      </c>
      <c r="AW46" s="5">
        <v>227</v>
      </c>
      <c r="AX46" s="5"/>
      <c r="AY46" s="5"/>
      <c r="AZ46" s="5">
        <v>14</v>
      </c>
      <c r="BA46" s="5">
        <v>212</v>
      </c>
      <c r="BB46" s="5">
        <v>14</v>
      </c>
      <c r="BC46" s="5">
        <v>201</v>
      </c>
      <c r="BD46" s="5">
        <v>14</v>
      </c>
      <c r="BE46" s="5">
        <v>215</v>
      </c>
      <c r="BF46" s="5">
        <v>14</v>
      </c>
      <c r="BG46" s="5">
        <v>210</v>
      </c>
      <c r="BH46" s="5"/>
      <c r="BI46" s="4"/>
      <c r="BJ46" s="5">
        <v>14</v>
      </c>
      <c r="BK46" s="5">
        <v>211</v>
      </c>
      <c r="BL46" s="5">
        <v>14</v>
      </c>
      <c r="BM46" s="5">
        <v>202</v>
      </c>
      <c r="BN46" s="5">
        <v>14</v>
      </c>
      <c r="BO46" s="5">
        <v>201</v>
      </c>
      <c r="BP46" s="5">
        <v>14</v>
      </c>
      <c r="BQ46" s="5">
        <v>207</v>
      </c>
      <c r="BR46" s="5"/>
      <c r="BS46" s="5"/>
      <c r="BT46" s="5">
        <v>14</v>
      </c>
      <c r="BU46" s="5">
        <v>201</v>
      </c>
      <c r="BV46" s="5">
        <v>14</v>
      </c>
      <c r="BW46" s="5">
        <v>196</v>
      </c>
      <c r="BX46" s="5">
        <v>14</v>
      </c>
      <c r="BY46" s="5">
        <v>198</v>
      </c>
      <c r="BZ46" s="5">
        <v>14</v>
      </c>
      <c r="CA46" s="5">
        <v>200</v>
      </c>
      <c r="CB46" s="5"/>
      <c r="CC46" s="5"/>
      <c r="CD46" s="5">
        <v>14</v>
      </c>
      <c r="CE46" s="5">
        <v>182</v>
      </c>
      <c r="CF46" s="5">
        <v>14</v>
      </c>
      <c r="CG46" s="5">
        <v>166</v>
      </c>
      <c r="CH46" s="5">
        <v>14</v>
      </c>
      <c r="CI46" s="5">
        <v>168</v>
      </c>
      <c r="CJ46" s="5">
        <v>14</v>
      </c>
      <c r="CK46" s="5">
        <v>166</v>
      </c>
      <c r="CL46" s="5"/>
      <c r="CM46" s="4"/>
      <c r="CN46" s="5">
        <v>14</v>
      </c>
      <c r="CO46" s="5">
        <v>196</v>
      </c>
      <c r="CP46" s="5">
        <v>14</v>
      </c>
      <c r="CQ46" s="5">
        <v>201</v>
      </c>
      <c r="CR46" s="5">
        <v>14</v>
      </c>
      <c r="CS46" s="5">
        <v>209</v>
      </c>
      <c r="CT46" s="5">
        <v>14</v>
      </c>
      <c r="CU46" s="5">
        <v>195</v>
      </c>
      <c r="CV46" s="5"/>
      <c r="CW46" s="5"/>
      <c r="CX46" s="5">
        <v>14</v>
      </c>
      <c r="CY46" s="5">
        <v>227</v>
      </c>
      <c r="CZ46" s="5">
        <v>14</v>
      </c>
      <c r="DA46" s="5">
        <v>244</v>
      </c>
      <c r="DB46" s="5">
        <v>14</v>
      </c>
      <c r="DC46" s="5">
        <v>220</v>
      </c>
      <c r="DD46" s="5">
        <v>14</v>
      </c>
      <c r="DE46" s="5">
        <v>249</v>
      </c>
      <c r="DF46" s="5"/>
      <c r="DG46" s="5"/>
      <c r="DH46" s="5">
        <v>14</v>
      </c>
      <c r="DI46" s="5">
        <v>233</v>
      </c>
      <c r="DJ46" s="5">
        <v>14</v>
      </c>
      <c r="DK46" s="5">
        <v>248</v>
      </c>
      <c r="DL46" s="5">
        <v>14</v>
      </c>
      <c r="DM46" s="5">
        <v>257</v>
      </c>
      <c r="DN46" s="5">
        <v>14</v>
      </c>
      <c r="DO46" s="5">
        <v>244</v>
      </c>
      <c r="DP46" s="5"/>
      <c r="DQ46" s="4"/>
      <c r="DR46" s="5">
        <v>14</v>
      </c>
      <c r="DS46" s="5">
        <v>345</v>
      </c>
      <c r="DT46" s="5">
        <v>14</v>
      </c>
      <c r="DU46" s="5">
        <v>266</v>
      </c>
      <c r="DV46" s="5">
        <v>14</v>
      </c>
      <c r="DW46" s="5">
        <v>273</v>
      </c>
      <c r="DX46" s="5">
        <v>14</v>
      </c>
      <c r="DY46" s="5">
        <v>318</v>
      </c>
      <c r="DZ46" s="5"/>
      <c r="EA46" s="5"/>
      <c r="EB46" s="5">
        <v>14</v>
      </c>
      <c r="EC46" s="5">
        <v>210</v>
      </c>
      <c r="ED46" s="5">
        <v>14</v>
      </c>
      <c r="EE46" s="5">
        <v>273</v>
      </c>
      <c r="EF46" s="5">
        <v>14</v>
      </c>
      <c r="EG46" s="5">
        <v>197</v>
      </c>
      <c r="EH46" s="5">
        <v>14</v>
      </c>
      <c r="EI46" s="5">
        <v>216</v>
      </c>
      <c r="EJ46" s="5"/>
      <c r="EK46" s="5"/>
      <c r="EL46" s="5">
        <v>14</v>
      </c>
      <c r="EM46" s="5">
        <v>187</v>
      </c>
      <c r="EN46" s="5">
        <v>14</v>
      </c>
      <c r="EO46" s="5">
        <v>193</v>
      </c>
      <c r="EP46" s="5">
        <v>14</v>
      </c>
      <c r="EQ46" s="5">
        <v>190</v>
      </c>
      <c r="ER46" s="5">
        <v>14</v>
      </c>
      <c r="ES46" s="5">
        <v>180</v>
      </c>
      <c r="ET46" s="5"/>
      <c r="EU46" s="4"/>
      <c r="EV46" s="5">
        <v>14</v>
      </c>
      <c r="EW46" s="5">
        <v>220</v>
      </c>
      <c r="EX46" s="5">
        <v>14</v>
      </c>
      <c r="EY46" s="5">
        <v>220</v>
      </c>
      <c r="EZ46" s="5">
        <v>14</v>
      </c>
      <c r="FA46" s="5">
        <v>205</v>
      </c>
      <c r="FB46" s="5">
        <v>14</v>
      </c>
      <c r="FC46" s="5">
        <v>217</v>
      </c>
      <c r="FD46" s="5"/>
      <c r="FE46" s="5"/>
      <c r="FF46" s="5">
        <v>14</v>
      </c>
      <c r="FG46" s="5">
        <v>205</v>
      </c>
      <c r="FH46" s="5">
        <v>14</v>
      </c>
      <c r="FI46" s="5">
        <v>201</v>
      </c>
      <c r="FJ46" s="5">
        <v>14</v>
      </c>
      <c r="FK46" s="5">
        <v>206</v>
      </c>
      <c r="FL46" s="5">
        <v>14</v>
      </c>
      <c r="FM46" s="5">
        <v>198</v>
      </c>
      <c r="FN46" s="5"/>
      <c r="FO46" s="5"/>
      <c r="FP46" s="5">
        <v>14</v>
      </c>
      <c r="FQ46" s="5">
        <v>204</v>
      </c>
      <c r="FR46" s="5">
        <v>14</v>
      </c>
      <c r="FS46" s="5">
        <v>193</v>
      </c>
      <c r="FT46" s="5">
        <v>14</v>
      </c>
      <c r="FU46" s="5">
        <v>200</v>
      </c>
      <c r="FV46" s="5">
        <v>14</v>
      </c>
      <c r="FW46" s="5">
        <v>202</v>
      </c>
      <c r="FX46" s="5"/>
      <c r="FY46" s="4"/>
      <c r="FZ46" s="5">
        <v>14</v>
      </c>
      <c r="GA46" s="5">
        <v>183</v>
      </c>
      <c r="GB46" s="5">
        <v>14</v>
      </c>
      <c r="GC46" s="5">
        <v>168</v>
      </c>
      <c r="GD46" s="5">
        <v>14</v>
      </c>
      <c r="GE46" s="5">
        <v>185</v>
      </c>
      <c r="GF46" s="5">
        <v>14</v>
      </c>
      <c r="GG46" s="5">
        <v>189</v>
      </c>
      <c r="GH46" s="5"/>
      <c r="GI46" s="5"/>
      <c r="GJ46" s="5">
        <v>14</v>
      </c>
      <c r="GK46" s="5">
        <v>196</v>
      </c>
      <c r="GL46" s="5">
        <v>14</v>
      </c>
      <c r="GM46" s="5">
        <v>189</v>
      </c>
      <c r="GN46" s="5">
        <v>14</v>
      </c>
      <c r="GO46" s="5">
        <v>193</v>
      </c>
      <c r="GP46" s="5">
        <v>14</v>
      </c>
      <c r="GQ46" s="5">
        <v>194</v>
      </c>
      <c r="GR46" s="5"/>
      <c r="GS46" s="5"/>
      <c r="GT46" s="5">
        <v>14</v>
      </c>
      <c r="GU46" s="5">
        <v>184</v>
      </c>
      <c r="GV46" s="5">
        <v>14</v>
      </c>
      <c r="GW46" s="5">
        <v>183</v>
      </c>
      <c r="GX46" s="5">
        <v>14</v>
      </c>
      <c r="GY46" s="5">
        <v>193</v>
      </c>
      <c r="GZ46" s="5">
        <v>14</v>
      </c>
      <c r="HA46" s="5">
        <v>176</v>
      </c>
      <c r="HB46" s="5"/>
      <c r="HC46" s="4"/>
      <c r="HD46" s="5">
        <v>14</v>
      </c>
      <c r="HE46" s="5">
        <v>247</v>
      </c>
      <c r="HF46" s="5">
        <v>14</v>
      </c>
      <c r="HG46" s="5">
        <v>295</v>
      </c>
      <c r="HH46" s="5">
        <v>14</v>
      </c>
      <c r="HI46" s="5">
        <v>261</v>
      </c>
      <c r="HJ46" s="5">
        <v>14</v>
      </c>
      <c r="HK46" s="5">
        <v>268</v>
      </c>
      <c r="HL46" s="5"/>
      <c r="HM46" s="5"/>
      <c r="HN46" s="5">
        <v>14</v>
      </c>
      <c r="HO46" s="5">
        <v>190</v>
      </c>
      <c r="HP46" s="5">
        <v>14</v>
      </c>
      <c r="HQ46" s="5">
        <v>207</v>
      </c>
      <c r="HR46" s="5">
        <v>14</v>
      </c>
      <c r="HS46" s="5">
        <v>205</v>
      </c>
      <c r="HT46" s="5">
        <v>14</v>
      </c>
      <c r="HU46" s="5">
        <v>199</v>
      </c>
      <c r="HV46" s="5"/>
      <c r="HW46" s="5"/>
      <c r="HX46" s="5">
        <v>14</v>
      </c>
      <c r="HY46" s="5">
        <v>237</v>
      </c>
      <c r="HZ46" s="5">
        <v>14</v>
      </c>
      <c r="IA46" s="5">
        <v>247</v>
      </c>
      <c r="IB46" s="5">
        <v>14</v>
      </c>
      <c r="IC46" s="5">
        <v>251</v>
      </c>
      <c r="ID46" s="5">
        <v>14</v>
      </c>
      <c r="IE46" s="5">
        <v>241</v>
      </c>
    </row>
    <row r="47" spans="1:239" x14ac:dyDescent="0.25">
      <c r="A47" s="4"/>
      <c r="B47" s="5">
        <v>15</v>
      </c>
      <c r="C47" s="5">
        <v>208</v>
      </c>
      <c r="D47" s="5">
        <v>15</v>
      </c>
      <c r="E47" s="5">
        <v>203</v>
      </c>
      <c r="F47" s="5">
        <v>15</v>
      </c>
      <c r="G47" s="5">
        <v>203</v>
      </c>
      <c r="H47" s="5">
        <v>15</v>
      </c>
      <c r="I47" s="5">
        <v>203</v>
      </c>
      <c r="J47" s="5"/>
      <c r="K47" s="5"/>
      <c r="L47" s="5">
        <v>15</v>
      </c>
      <c r="M47" s="5">
        <v>208</v>
      </c>
      <c r="N47" s="5">
        <v>15</v>
      </c>
      <c r="O47" s="5">
        <v>200</v>
      </c>
      <c r="P47" s="5">
        <v>15</v>
      </c>
      <c r="Q47" s="5">
        <v>200</v>
      </c>
      <c r="R47" s="5">
        <v>15</v>
      </c>
      <c r="S47" s="5">
        <v>198</v>
      </c>
      <c r="T47" s="5"/>
      <c r="U47" s="5"/>
      <c r="V47" s="5">
        <v>15</v>
      </c>
      <c r="W47" s="5">
        <v>196</v>
      </c>
      <c r="X47" s="5">
        <v>15</v>
      </c>
      <c r="Y47" s="5">
        <v>199</v>
      </c>
      <c r="Z47" s="5">
        <v>15</v>
      </c>
      <c r="AA47" s="5">
        <v>193</v>
      </c>
      <c r="AB47" s="5">
        <v>15</v>
      </c>
      <c r="AC47" s="5">
        <v>194</v>
      </c>
      <c r="AD47" s="5"/>
      <c r="AE47" s="4"/>
      <c r="AF47" s="5">
        <v>15</v>
      </c>
      <c r="AG47" s="5">
        <v>228</v>
      </c>
      <c r="AH47" s="5">
        <v>15</v>
      </c>
      <c r="AI47" s="5">
        <v>234</v>
      </c>
      <c r="AJ47" s="5">
        <v>15</v>
      </c>
      <c r="AK47" s="5">
        <v>223</v>
      </c>
      <c r="AL47" s="5">
        <v>15</v>
      </c>
      <c r="AM47" s="5">
        <v>245</v>
      </c>
      <c r="AN47" s="5"/>
      <c r="AO47" s="5"/>
      <c r="AP47" s="5">
        <v>15</v>
      </c>
      <c r="AQ47" s="5">
        <v>218</v>
      </c>
      <c r="AR47" s="5">
        <v>15</v>
      </c>
      <c r="AS47" s="5">
        <v>224</v>
      </c>
      <c r="AT47" s="5">
        <v>15</v>
      </c>
      <c r="AU47" s="5">
        <v>220</v>
      </c>
      <c r="AV47" s="5">
        <v>15</v>
      </c>
      <c r="AW47" s="5">
        <v>231</v>
      </c>
      <c r="AX47" s="5"/>
      <c r="AY47" s="5"/>
      <c r="AZ47" s="5">
        <v>15</v>
      </c>
      <c r="BA47" s="5">
        <v>220</v>
      </c>
      <c r="BB47" s="5">
        <v>15</v>
      </c>
      <c r="BC47" s="5">
        <v>205</v>
      </c>
      <c r="BD47" s="5">
        <v>15</v>
      </c>
      <c r="BE47" s="5">
        <v>230</v>
      </c>
      <c r="BF47" s="5">
        <v>15</v>
      </c>
      <c r="BG47" s="5">
        <v>207</v>
      </c>
      <c r="BH47" s="5"/>
      <c r="BI47" s="4"/>
      <c r="BJ47" s="5">
        <v>15</v>
      </c>
      <c r="BK47" s="5">
        <v>211</v>
      </c>
      <c r="BL47" s="5">
        <v>15</v>
      </c>
      <c r="BM47" s="5">
        <v>200</v>
      </c>
      <c r="BN47" s="5">
        <v>15</v>
      </c>
      <c r="BO47" s="5">
        <v>225</v>
      </c>
      <c r="BP47" s="5">
        <v>15</v>
      </c>
      <c r="BQ47" s="5">
        <v>214</v>
      </c>
      <c r="BR47" s="5"/>
      <c r="BS47" s="5"/>
      <c r="BT47" s="5">
        <v>15</v>
      </c>
      <c r="BU47" s="5">
        <v>196</v>
      </c>
      <c r="BV47" s="5">
        <v>15</v>
      </c>
      <c r="BW47" s="5">
        <v>195</v>
      </c>
      <c r="BX47" s="5">
        <v>15</v>
      </c>
      <c r="BY47" s="5">
        <v>200</v>
      </c>
      <c r="BZ47" s="5">
        <v>15</v>
      </c>
      <c r="CA47" s="5">
        <v>196</v>
      </c>
      <c r="CB47" s="5"/>
      <c r="CC47" s="5"/>
      <c r="CD47" s="5">
        <v>15</v>
      </c>
      <c r="CE47" s="5">
        <v>172</v>
      </c>
      <c r="CF47" s="5">
        <v>15</v>
      </c>
      <c r="CG47" s="5">
        <v>163</v>
      </c>
      <c r="CH47" s="5">
        <v>15</v>
      </c>
      <c r="CI47" s="5">
        <v>168</v>
      </c>
      <c r="CJ47" s="5">
        <v>15</v>
      </c>
      <c r="CK47" s="5">
        <v>169</v>
      </c>
      <c r="CL47" s="5"/>
      <c r="CM47" s="4"/>
      <c r="CN47" s="5">
        <v>15</v>
      </c>
      <c r="CO47" s="5">
        <v>212</v>
      </c>
      <c r="CP47" s="5">
        <v>15</v>
      </c>
      <c r="CQ47" s="5">
        <v>191</v>
      </c>
      <c r="CR47" s="5">
        <v>15</v>
      </c>
      <c r="CS47" s="5">
        <v>209</v>
      </c>
      <c r="CT47" s="5">
        <v>15</v>
      </c>
      <c r="CU47" s="5">
        <v>196</v>
      </c>
      <c r="CV47" s="5"/>
      <c r="CW47" s="5"/>
      <c r="CX47" s="5">
        <v>15</v>
      </c>
      <c r="CY47" s="5">
        <v>229</v>
      </c>
      <c r="CZ47" s="5">
        <v>15</v>
      </c>
      <c r="DA47" s="5">
        <v>230</v>
      </c>
      <c r="DB47" s="5">
        <v>15</v>
      </c>
      <c r="DC47" s="5">
        <v>219</v>
      </c>
      <c r="DD47" s="5">
        <v>15</v>
      </c>
      <c r="DE47" s="5">
        <v>242</v>
      </c>
      <c r="DF47" s="5"/>
      <c r="DG47" s="5"/>
      <c r="DH47" s="5">
        <v>15</v>
      </c>
      <c r="DI47" s="5">
        <v>232</v>
      </c>
      <c r="DJ47" s="5">
        <v>15</v>
      </c>
      <c r="DK47" s="5">
        <v>233</v>
      </c>
      <c r="DL47" s="5">
        <v>15</v>
      </c>
      <c r="DM47" s="5">
        <v>240</v>
      </c>
      <c r="DN47" s="5">
        <v>15</v>
      </c>
      <c r="DO47" s="5">
        <v>242</v>
      </c>
      <c r="DP47" s="5"/>
      <c r="DQ47" s="4"/>
      <c r="DR47" s="5">
        <v>15</v>
      </c>
      <c r="DS47" s="5">
        <v>318</v>
      </c>
      <c r="DT47" s="5">
        <v>15</v>
      </c>
      <c r="DU47" s="5">
        <v>253</v>
      </c>
      <c r="DV47" s="5">
        <v>15</v>
      </c>
      <c r="DW47" s="5">
        <v>267</v>
      </c>
      <c r="DX47" s="5">
        <v>15</v>
      </c>
      <c r="DY47" s="5">
        <v>353</v>
      </c>
      <c r="DZ47" s="5"/>
      <c r="EA47" s="5"/>
      <c r="EB47" s="5">
        <v>15</v>
      </c>
      <c r="EC47" s="5">
        <v>202</v>
      </c>
      <c r="ED47" s="5">
        <v>15</v>
      </c>
      <c r="EE47" s="5">
        <v>269</v>
      </c>
      <c r="EF47" s="5">
        <v>15</v>
      </c>
      <c r="EG47" s="5">
        <v>195</v>
      </c>
      <c r="EH47" s="5">
        <v>15</v>
      </c>
      <c r="EI47" s="5">
        <v>209</v>
      </c>
      <c r="EJ47" s="5"/>
      <c r="EK47" s="5"/>
      <c r="EL47" s="5">
        <v>15</v>
      </c>
      <c r="EM47" s="5">
        <v>185</v>
      </c>
      <c r="EN47" s="5">
        <v>15</v>
      </c>
      <c r="EO47" s="5">
        <v>188</v>
      </c>
      <c r="EP47" s="5">
        <v>15</v>
      </c>
      <c r="EQ47" s="5">
        <v>198</v>
      </c>
      <c r="ER47" s="5">
        <v>15</v>
      </c>
      <c r="ES47" s="5">
        <v>179</v>
      </c>
      <c r="ET47" s="5"/>
      <c r="EU47" s="4"/>
      <c r="EV47" s="5">
        <v>15</v>
      </c>
      <c r="EW47" s="5">
        <v>224</v>
      </c>
      <c r="EX47" s="5">
        <v>15</v>
      </c>
      <c r="EY47" s="5">
        <v>219</v>
      </c>
      <c r="EZ47" s="5">
        <v>15</v>
      </c>
      <c r="FA47" s="5">
        <v>211</v>
      </c>
      <c r="FB47" s="5">
        <v>15</v>
      </c>
      <c r="FC47" s="5">
        <v>219</v>
      </c>
      <c r="FD47" s="5"/>
      <c r="FE47" s="5"/>
      <c r="FF47" s="5">
        <v>15</v>
      </c>
      <c r="FG47" s="5">
        <v>205</v>
      </c>
      <c r="FH47" s="5">
        <v>15</v>
      </c>
      <c r="FI47" s="5">
        <v>201</v>
      </c>
      <c r="FJ47" s="5">
        <v>15</v>
      </c>
      <c r="FK47" s="5">
        <v>205</v>
      </c>
      <c r="FL47" s="5">
        <v>15</v>
      </c>
      <c r="FM47" s="5">
        <v>203</v>
      </c>
      <c r="FN47" s="5"/>
      <c r="FO47" s="5"/>
      <c r="FP47" s="5">
        <v>15</v>
      </c>
      <c r="FQ47" s="5">
        <v>190</v>
      </c>
      <c r="FR47" s="5">
        <v>15</v>
      </c>
      <c r="FS47" s="5">
        <v>193</v>
      </c>
      <c r="FT47" s="5">
        <v>15</v>
      </c>
      <c r="FU47" s="5">
        <v>195</v>
      </c>
      <c r="FV47" s="5">
        <v>15</v>
      </c>
      <c r="FW47" s="5">
        <v>200</v>
      </c>
      <c r="FX47" s="5"/>
      <c r="FY47" s="4"/>
      <c r="FZ47" s="5">
        <v>15</v>
      </c>
      <c r="GA47" s="5">
        <v>186</v>
      </c>
      <c r="GB47" s="5">
        <v>15</v>
      </c>
      <c r="GC47" s="5">
        <v>170</v>
      </c>
      <c r="GD47" s="5">
        <v>15</v>
      </c>
      <c r="GE47" s="5">
        <v>171</v>
      </c>
      <c r="GF47" s="5">
        <v>15</v>
      </c>
      <c r="GG47" s="5">
        <v>182</v>
      </c>
      <c r="GH47" s="5"/>
      <c r="GI47" s="5"/>
      <c r="GJ47" s="5">
        <v>15</v>
      </c>
      <c r="GK47" s="5">
        <v>185</v>
      </c>
      <c r="GL47" s="5">
        <v>15</v>
      </c>
      <c r="GM47" s="5">
        <v>190</v>
      </c>
      <c r="GN47" s="5">
        <v>15</v>
      </c>
      <c r="GO47" s="5">
        <v>200</v>
      </c>
      <c r="GP47" s="5">
        <v>15</v>
      </c>
      <c r="GQ47" s="5">
        <v>180</v>
      </c>
      <c r="GR47" s="5"/>
      <c r="GS47" s="5"/>
      <c r="GT47" s="5">
        <v>15</v>
      </c>
      <c r="GU47" s="5">
        <v>164</v>
      </c>
      <c r="GV47" s="5">
        <v>15</v>
      </c>
      <c r="GW47" s="5">
        <v>184</v>
      </c>
      <c r="GX47" s="5">
        <v>15</v>
      </c>
      <c r="GY47" s="5">
        <v>192</v>
      </c>
      <c r="GZ47" s="5">
        <v>15</v>
      </c>
      <c r="HA47" s="5">
        <v>167</v>
      </c>
      <c r="HB47" s="5"/>
      <c r="HC47" s="4"/>
      <c r="HD47" s="5">
        <v>15</v>
      </c>
      <c r="HE47" s="5">
        <v>243</v>
      </c>
      <c r="HF47" s="5">
        <v>15</v>
      </c>
      <c r="HG47" s="5">
        <v>256</v>
      </c>
      <c r="HH47" s="5">
        <v>15</v>
      </c>
      <c r="HI47" s="5">
        <v>476</v>
      </c>
      <c r="HJ47" s="5">
        <v>15</v>
      </c>
      <c r="HK47" s="5">
        <v>257</v>
      </c>
      <c r="HL47" s="5"/>
      <c r="HM47" s="5"/>
      <c r="HN47" s="5">
        <v>15</v>
      </c>
      <c r="HO47" s="5">
        <v>194</v>
      </c>
      <c r="HP47" s="5">
        <v>15</v>
      </c>
      <c r="HQ47" s="5">
        <v>203</v>
      </c>
      <c r="HR47" s="5">
        <v>15</v>
      </c>
      <c r="HS47" s="5">
        <v>209</v>
      </c>
      <c r="HT47" s="5">
        <v>15</v>
      </c>
      <c r="HU47" s="5">
        <v>209</v>
      </c>
      <c r="HV47" s="5"/>
      <c r="HW47" s="5"/>
      <c r="HX47" s="5">
        <v>15</v>
      </c>
      <c r="HY47" s="5">
        <v>238</v>
      </c>
      <c r="HZ47" s="5">
        <v>15</v>
      </c>
      <c r="IA47" s="5">
        <v>242</v>
      </c>
      <c r="IB47" s="5">
        <v>15</v>
      </c>
      <c r="IC47" s="5">
        <v>238</v>
      </c>
      <c r="ID47" s="5">
        <v>15</v>
      </c>
      <c r="IE47" s="5">
        <v>228</v>
      </c>
    </row>
    <row r="48" spans="1:239" x14ac:dyDescent="0.25">
      <c r="A48" s="4"/>
      <c r="B48" s="5">
        <v>16</v>
      </c>
      <c r="C48" s="5">
        <v>218</v>
      </c>
      <c r="D48" s="5">
        <v>16</v>
      </c>
      <c r="E48" s="5">
        <v>207</v>
      </c>
      <c r="F48" s="5">
        <v>16</v>
      </c>
      <c r="G48" s="5">
        <v>207</v>
      </c>
      <c r="H48" s="5">
        <v>16</v>
      </c>
      <c r="I48" s="5">
        <v>204</v>
      </c>
      <c r="J48" s="5"/>
      <c r="K48" s="5"/>
      <c r="L48" s="5">
        <v>16</v>
      </c>
      <c r="M48" s="5">
        <v>199</v>
      </c>
      <c r="N48" s="5">
        <v>16</v>
      </c>
      <c r="O48" s="5">
        <v>198</v>
      </c>
      <c r="P48" s="5">
        <v>16</v>
      </c>
      <c r="Q48" s="5">
        <v>211</v>
      </c>
      <c r="R48" s="5">
        <v>16</v>
      </c>
      <c r="S48" s="5">
        <v>213</v>
      </c>
      <c r="T48" s="5"/>
      <c r="U48" s="5"/>
      <c r="V48" s="5">
        <v>16</v>
      </c>
      <c r="W48" s="5">
        <v>191</v>
      </c>
      <c r="X48" s="5">
        <v>16</v>
      </c>
      <c r="Y48" s="5">
        <v>198</v>
      </c>
      <c r="Z48" s="5">
        <v>16</v>
      </c>
      <c r="AA48" s="5">
        <v>197</v>
      </c>
      <c r="AB48" s="5">
        <v>16</v>
      </c>
      <c r="AC48" s="5">
        <v>195</v>
      </c>
      <c r="AD48" s="5"/>
      <c r="AE48" s="4"/>
      <c r="AF48" s="5">
        <v>16</v>
      </c>
      <c r="AG48" s="5">
        <v>219</v>
      </c>
      <c r="AH48" s="5">
        <v>16</v>
      </c>
      <c r="AI48" s="5">
        <v>228</v>
      </c>
      <c r="AJ48" s="5">
        <v>16</v>
      </c>
      <c r="AK48" s="5">
        <v>227</v>
      </c>
      <c r="AL48" s="5">
        <v>16</v>
      </c>
      <c r="AM48" s="5">
        <v>235</v>
      </c>
      <c r="AN48" s="5"/>
      <c r="AO48" s="5"/>
      <c r="AP48" s="5">
        <v>16</v>
      </c>
      <c r="AQ48" s="5">
        <v>216</v>
      </c>
      <c r="AR48" s="5">
        <v>16</v>
      </c>
      <c r="AS48" s="5">
        <v>227</v>
      </c>
      <c r="AT48" s="5">
        <v>16</v>
      </c>
      <c r="AU48" s="5">
        <v>211</v>
      </c>
      <c r="AV48" s="5">
        <v>16</v>
      </c>
      <c r="AW48" s="5">
        <v>219</v>
      </c>
      <c r="AX48" s="5"/>
      <c r="AY48" s="5"/>
      <c r="AZ48" s="5">
        <v>16</v>
      </c>
      <c r="BA48" s="5">
        <v>207</v>
      </c>
      <c r="BB48" s="5">
        <v>16</v>
      </c>
      <c r="BC48" s="5">
        <v>210</v>
      </c>
      <c r="BD48" s="5">
        <v>16</v>
      </c>
      <c r="BE48" s="5">
        <v>219</v>
      </c>
      <c r="BF48" s="5">
        <v>16</v>
      </c>
      <c r="BG48" s="5">
        <v>212</v>
      </c>
      <c r="BH48" s="5"/>
      <c r="BI48" s="4"/>
      <c r="BJ48" s="5">
        <v>16</v>
      </c>
      <c r="BK48" s="5">
        <v>207</v>
      </c>
      <c r="BL48" s="5">
        <v>16</v>
      </c>
      <c r="BM48" s="5">
        <v>200</v>
      </c>
      <c r="BN48" s="5">
        <v>16</v>
      </c>
      <c r="BO48" s="5">
        <v>211</v>
      </c>
      <c r="BP48" s="5">
        <v>16</v>
      </c>
      <c r="BQ48" s="5">
        <v>207</v>
      </c>
      <c r="BR48" s="5"/>
      <c r="BS48" s="5"/>
      <c r="BT48" s="5">
        <v>16</v>
      </c>
      <c r="BU48" s="5">
        <v>196</v>
      </c>
      <c r="BV48" s="5">
        <v>16</v>
      </c>
      <c r="BW48" s="5">
        <v>194</v>
      </c>
      <c r="BX48" s="5">
        <v>16</v>
      </c>
      <c r="BY48" s="5">
        <v>193</v>
      </c>
      <c r="BZ48" s="5">
        <v>16</v>
      </c>
      <c r="CA48" s="5">
        <v>204</v>
      </c>
      <c r="CB48" s="5"/>
      <c r="CC48" s="5"/>
      <c r="CD48" s="5">
        <v>16</v>
      </c>
      <c r="CE48" s="5">
        <v>169</v>
      </c>
      <c r="CF48" s="5">
        <v>16</v>
      </c>
      <c r="CG48" s="5">
        <v>169</v>
      </c>
      <c r="CH48" s="5">
        <v>16</v>
      </c>
      <c r="CI48" s="5">
        <v>161</v>
      </c>
      <c r="CJ48" s="5">
        <v>16</v>
      </c>
      <c r="CK48" s="5">
        <v>161</v>
      </c>
      <c r="CL48" s="5"/>
      <c r="CM48" s="4"/>
      <c r="CN48" s="5">
        <v>16</v>
      </c>
      <c r="CO48" s="5">
        <v>197</v>
      </c>
      <c r="CP48" s="5">
        <v>16</v>
      </c>
      <c r="CQ48" s="5">
        <v>195</v>
      </c>
      <c r="CR48" s="5">
        <v>16</v>
      </c>
      <c r="CS48" s="5">
        <v>200</v>
      </c>
      <c r="CT48" s="5">
        <v>16</v>
      </c>
      <c r="CU48" s="5">
        <v>199</v>
      </c>
      <c r="CV48" s="5"/>
      <c r="CW48" s="5"/>
      <c r="CX48" s="5">
        <v>16</v>
      </c>
      <c r="CY48" s="5">
        <v>229</v>
      </c>
      <c r="CZ48" s="5">
        <v>16</v>
      </c>
      <c r="DA48" s="5">
        <v>221</v>
      </c>
      <c r="DB48" s="5">
        <v>16</v>
      </c>
      <c r="DC48" s="5">
        <v>215</v>
      </c>
      <c r="DD48" s="5">
        <v>16</v>
      </c>
      <c r="DE48" s="5">
        <v>234</v>
      </c>
      <c r="DF48" s="5"/>
      <c r="DG48" s="5"/>
      <c r="DH48" s="5">
        <v>16</v>
      </c>
      <c r="DI48" s="5">
        <v>224</v>
      </c>
      <c r="DJ48" s="5">
        <v>16</v>
      </c>
      <c r="DK48" s="5">
        <v>230</v>
      </c>
      <c r="DL48" s="5">
        <v>16</v>
      </c>
      <c r="DM48" s="5">
        <v>240</v>
      </c>
      <c r="DN48" s="5">
        <v>16</v>
      </c>
      <c r="DO48" s="5">
        <v>251</v>
      </c>
      <c r="DP48" s="5"/>
      <c r="DQ48" s="4"/>
      <c r="DR48" s="5">
        <v>16</v>
      </c>
      <c r="DS48" s="5">
        <v>325</v>
      </c>
      <c r="DT48" s="5">
        <v>16</v>
      </c>
      <c r="DU48" s="5">
        <v>245</v>
      </c>
      <c r="DV48" s="5">
        <v>16</v>
      </c>
      <c r="DW48" s="5">
        <v>272</v>
      </c>
      <c r="DX48" s="5">
        <v>16</v>
      </c>
      <c r="DY48" s="5">
        <v>328</v>
      </c>
      <c r="DZ48" s="5"/>
      <c r="EA48" s="5"/>
      <c r="EB48" s="5">
        <v>16</v>
      </c>
      <c r="EC48" s="5">
        <v>216</v>
      </c>
      <c r="ED48" s="5">
        <v>16</v>
      </c>
      <c r="EE48" s="5">
        <v>272</v>
      </c>
      <c r="EF48" s="5">
        <v>16</v>
      </c>
      <c r="EG48" s="5">
        <v>205</v>
      </c>
      <c r="EH48" s="5">
        <v>16</v>
      </c>
      <c r="EI48" s="5">
        <v>203</v>
      </c>
      <c r="EJ48" s="5"/>
      <c r="EK48" s="5"/>
      <c r="EL48" s="5">
        <v>16</v>
      </c>
      <c r="EM48" s="5">
        <v>177</v>
      </c>
      <c r="EN48" s="5">
        <v>16</v>
      </c>
      <c r="EO48" s="5">
        <v>197</v>
      </c>
      <c r="EP48" s="5">
        <v>16</v>
      </c>
      <c r="EQ48" s="5">
        <v>195</v>
      </c>
      <c r="ER48" s="5">
        <v>16</v>
      </c>
      <c r="ES48" s="5">
        <v>171</v>
      </c>
      <c r="ET48" s="5"/>
      <c r="EU48" s="4"/>
      <c r="EV48" s="5">
        <v>16</v>
      </c>
      <c r="EW48" s="5">
        <v>219</v>
      </c>
      <c r="EX48" s="5">
        <v>16</v>
      </c>
      <c r="EY48" s="5">
        <v>229</v>
      </c>
      <c r="EZ48" s="5">
        <v>16</v>
      </c>
      <c r="FA48" s="5">
        <v>224</v>
      </c>
      <c r="FB48" s="5">
        <v>16</v>
      </c>
      <c r="FC48" s="5">
        <v>228</v>
      </c>
      <c r="FD48" s="5"/>
      <c r="FE48" s="5"/>
      <c r="FF48" s="5">
        <v>16</v>
      </c>
      <c r="FG48" s="5">
        <v>203</v>
      </c>
      <c r="FH48" s="5">
        <v>16</v>
      </c>
      <c r="FI48" s="5">
        <v>216</v>
      </c>
      <c r="FJ48" s="5">
        <v>16</v>
      </c>
      <c r="FK48" s="5">
        <v>220</v>
      </c>
      <c r="FL48" s="5">
        <v>16</v>
      </c>
      <c r="FM48" s="5">
        <v>207</v>
      </c>
      <c r="FN48" s="5"/>
      <c r="FO48" s="5"/>
      <c r="FP48" s="5">
        <v>16</v>
      </c>
      <c r="FQ48" s="5">
        <v>192</v>
      </c>
      <c r="FR48" s="5">
        <v>16</v>
      </c>
      <c r="FS48" s="5">
        <v>191</v>
      </c>
      <c r="FT48" s="5">
        <v>16</v>
      </c>
      <c r="FU48" s="5">
        <v>200</v>
      </c>
      <c r="FV48" s="5">
        <v>16</v>
      </c>
      <c r="FW48" s="5">
        <v>202</v>
      </c>
      <c r="FX48" s="5"/>
      <c r="FY48" s="4"/>
      <c r="FZ48" s="5">
        <v>16</v>
      </c>
      <c r="GA48" s="5">
        <v>193</v>
      </c>
      <c r="GB48" s="5">
        <v>16</v>
      </c>
      <c r="GC48" s="5">
        <v>173</v>
      </c>
      <c r="GD48" s="5">
        <v>16</v>
      </c>
      <c r="GE48" s="5">
        <v>178</v>
      </c>
      <c r="GF48" s="5">
        <v>16</v>
      </c>
      <c r="GG48" s="5">
        <v>181</v>
      </c>
      <c r="GH48" s="5"/>
      <c r="GI48" s="5"/>
      <c r="GJ48" s="5">
        <v>16</v>
      </c>
      <c r="GK48" s="5">
        <v>180</v>
      </c>
      <c r="GL48" s="5">
        <v>16</v>
      </c>
      <c r="GM48" s="5">
        <v>187</v>
      </c>
      <c r="GN48" s="5">
        <v>16</v>
      </c>
      <c r="GO48" s="5">
        <v>184</v>
      </c>
      <c r="GP48" s="5">
        <v>16</v>
      </c>
      <c r="GQ48" s="5">
        <v>193</v>
      </c>
      <c r="GR48" s="5"/>
      <c r="GS48" s="5"/>
      <c r="GT48" s="5">
        <v>16</v>
      </c>
      <c r="GU48" s="5">
        <v>175</v>
      </c>
      <c r="GV48" s="5">
        <v>16</v>
      </c>
      <c r="GW48" s="5">
        <v>187</v>
      </c>
      <c r="GX48" s="5">
        <v>16</v>
      </c>
      <c r="GY48" s="5">
        <v>188</v>
      </c>
      <c r="GZ48" s="5">
        <v>16</v>
      </c>
      <c r="HA48" s="5">
        <v>171</v>
      </c>
      <c r="HB48" s="5"/>
      <c r="HC48" s="4"/>
      <c r="HD48" s="5">
        <v>16</v>
      </c>
      <c r="HE48" s="5">
        <v>247</v>
      </c>
      <c r="HF48" s="5">
        <v>16</v>
      </c>
      <c r="HG48" s="5">
        <v>253</v>
      </c>
      <c r="HH48" s="5">
        <v>16</v>
      </c>
      <c r="HI48" s="5">
        <v>258</v>
      </c>
      <c r="HJ48" s="5">
        <v>16</v>
      </c>
      <c r="HK48" s="5">
        <v>256</v>
      </c>
      <c r="HL48" s="5"/>
      <c r="HM48" s="5"/>
      <c r="HN48" s="5">
        <v>16</v>
      </c>
      <c r="HO48" s="5">
        <v>191</v>
      </c>
      <c r="HP48" s="5">
        <v>16</v>
      </c>
      <c r="HQ48" s="5">
        <v>195</v>
      </c>
      <c r="HR48" s="5">
        <v>16</v>
      </c>
      <c r="HS48" s="5">
        <v>201</v>
      </c>
      <c r="HT48" s="5">
        <v>16</v>
      </c>
      <c r="HU48" s="5">
        <v>204</v>
      </c>
      <c r="HV48" s="5"/>
      <c r="HW48" s="5"/>
      <c r="HX48" s="5">
        <v>16</v>
      </c>
      <c r="HY48" s="5">
        <v>236</v>
      </c>
      <c r="HZ48" s="5">
        <v>16</v>
      </c>
      <c r="IA48" s="5">
        <v>238</v>
      </c>
      <c r="IB48" s="5">
        <v>16</v>
      </c>
      <c r="IC48" s="5">
        <v>241</v>
      </c>
      <c r="ID48" s="5">
        <v>16</v>
      </c>
      <c r="IE48" s="5">
        <v>242</v>
      </c>
    </row>
    <row r="49" spans="1:239" x14ac:dyDescent="0.25">
      <c r="A49" s="4"/>
      <c r="B49" s="5">
        <v>17</v>
      </c>
      <c r="C49" s="5">
        <v>217</v>
      </c>
      <c r="D49" s="5">
        <v>17</v>
      </c>
      <c r="E49" s="5">
        <v>204</v>
      </c>
      <c r="F49" s="5">
        <v>17</v>
      </c>
      <c r="G49" s="5">
        <v>212</v>
      </c>
      <c r="H49" s="5">
        <v>17</v>
      </c>
      <c r="I49" s="5">
        <v>204</v>
      </c>
      <c r="J49" s="5"/>
      <c r="K49" s="5"/>
      <c r="L49" s="5">
        <v>17</v>
      </c>
      <c r="M49" s="5">
        <v>195</v>
      </c>
      <c r="N49" s="5">
        <v>17</v>
      </c>
      <c r="O49" s="5">
        <v>199</v>
      </c>
      <c r="P49" s="5">
        <v>17</v>
      </c>
      <c r="Q49" s="5">
        <v>200</v>
      </c>
      <c r="R49" s="5">
        <v>17</v>
      </c>
      <c r="S49" s="5">
        <v>200</v>
      </c>
      <c r="T49" s="5"/>
      <c r="U49" s="5"/>
      <c r="V49" s="5">
        <v>17</v>
      </c>
      <c r="W49" s="5">
        <v>210</v>
      </c>
      <c r="X49" s="5">
        <v>17</v>
      </c>
      <c r="Y49" s="5">
        <v>195</v>
      </c>
      <c r="Z49" s="5">
        <v>17</v>
      </c>
      <c r="AA49" s="5">
        <v>194</v>
      </c>
      <c r="AB49" s="5">
        <v>17</v>
      </c>
      <c r="AC49" s="5">
        <v>196</v>
      </c>
      <c r="AD49" s="5"/>
      <c r="AE49" s="4"/>
      <c r="AF49" s="5">
        <v>17</v>
      </c>
      <c r="AG49" s="5">
        <v>219</v>
      </c>
      <c r="AH49" s="5">
        <v>17</v>
      </c>
      <c r="AI49" s="5">
        <v>230</v>
      </c>
      <c r="AJ49" s="5">
        <v>17</v>
      </c>
      <c r="AK49" s="5">
        <v>232</v>
      </c>
      <c r="AL49" s="5">
        <v>17</v>
      </c>
      <c r="AM49" s="5">
        <v>233</v>
      </c>
      <c r="AN49" s="5"/>
      <c r="AO49" s="5"/>
      <c r="AP49" s="5">
        <v>17</v>
      </c>
      <c r="AQ49" s="5">
        <v>219</v>
      </c>
      <c r="AR49" s="5">
        <v>17</v>
      </c>
      <c r="AS49" s="5">
        <v>228</v>
      </c>
      <c r="AT49" s="5">
        <v>17</v>
      </c>
      <c r="AU49" s="5">
        <v>223</v>
      </c>
      <c r="AV49" s="5">
        <v>17</v>
      </c>
      <c r="AW49" s="5">
        <v>227</v>
      </c>
      <c r="AX49" s="5"/>
      <c r="AY49" s="5"/>
      <c r="AZ49" s="5">
        <v>17</v>
      </c>
      <c r="BA49" s="5">
        <v>213</v>
      </c>
      <c r="BB49" s="5">
        <v>17</v>
      </c>
      <c r="BC49" s="5">
        <v>212</v>
      </c>
      <c r="BD49" s="5">
        <v>17</v>
      </c>
      <c r="BE49" s="5">
        <v>226</v>
      </c>
      <c r="BF49" s="5">
        <v>17</v>
      </c>
      <c r="BG49" s="5">
        <v>217</v>
      </c>
      <c r="BH49" s="5"/>
      <c r="BI49" s="4"/>
      <c r="BJ49" s="5">
        <v>17</v>
      </c>
      <c r="BK49" s="5">
        <v>209</v>
      </c>
      <c r="BL49" s="5">
        <v>17</v>
      </c>
      <c r="BM49" s="5">
        <v>201</v>
      </c>
      <c r="BN49" s="5">
        <v>17</v>
      </c>
      <c r="BO49" s="5">
        <v>212</v>
      </c>
      <c r="BP49" s="5">
        <v>17</v>
      </c>
      <c r="BQ49" s="5">
        <v>212</v>
      </c>
      <c r="BR49" s="5"/>
      <c r="BS49" s="5"/>
      <c r="BT49" s="5">
        <v>17</v>
      </c>
      <c r="BU49" s="5">
        <v>195</v>
      </c>
      <c r="BV49" s="5">
        <v>17</v>
      </c>
      <c r="BW49" s="5">
        <v>190</v>
      </c>
      <c r="BX49" s="5">
        <v>17</v>
      </c>
      <c r="BY49" s="5">
        <v>192</v>
      </c>
      <c r="BZ49" s="5">
        <v>17</v>
      </c>
      <c r="CA49" s="5">
        <v>193</v>
      </c>
      <c r="CB49" s="5"/>
      <c r="CC49" s="5"/>
      <c r="CD49" s="5">
        <v>17</v>
      </c>
      <c r="CE49" s="5">
        <v>158</v>
      </c>
      <c r="CF49" s="5">
        <v>17</v>
      </c>
      <c r="CG49" s="5">
        <v>179</v>
      </c>
      <c r="CH49" s="5">
        <v>17</v>
      </c>
      <c r="CI49" s="5">
        <v>164</v>
      </c>
      <c r="CJ49" s="5">
        <v>17</v>
      </c>
      <c r="CK49" s="5">
        <v>164</v>
      </c>
      <c r="CL49" s="5"/>
      <c r="CM49" s="4"/>
      <c r="CN49" s="5">
        <v>17</v>
      </c>
      <c r="CO49" s="5">
        <v>194</v>
      </c>
      <c r="CP49" s="5">
        <v>17</v>
      </c>
      <c r="CQ49" s="5">
        <v>198</v>
      </c>
      <c r="CR49" s="5">
        <v>17</v>
      </c>
      <c r="CS49" s="5">
        <v>201</v>
      </c>
      <c r="CT49" s="5">
        <v>17</v>
      </c>
      <c r="CU49" s="5">
        <v>200</v>
      </c>
      <c r="CV49" s="5"/>
      <c r="CW49" s="5"/>
      <c r="CX49" s="5">
        <v>17</v>
      </c>
      <c r="CY49" s="5">
        <v>234</v>
      </c>
      <c r="CZ49" s="5">
        <v>17</v>
      </c>
      <c r="DA49" s="5">
        <v>216</v>
      </c>
      <c r="DB49" s="5">
        <v>17</v>
      </c>
      <c r="DC49" s="5">
        <v>221</v>
      </c>
      <c r="DD49" s="5">
        <v>17</v>
      </c>
      <c r="DE49" s="5">
        <v>230</v>
      </c>
      <c r="DF49" s="5"/>
      <c r="DG49" s="5"/>
      <c r="DH49" s="5">
        <v>17</v>
      </c>
      <c r="DI49" s="5">
        <v>222</v>
      </c>
      <c r="DJ49" s="5">
        <v>17</v>
      </c>
      <c r="DK49" s="5">
        <v>234</v>
      </c>
      <c r="DL49" s="5">
        <v>17</v>
      </c>
      <c r="DM49" s="5">
        <v>244</v>
      </c>
      <c r="DN49" s="5">
        <v>17</v>
      </c>
      <c r="DO49" s="5">
        <v>252</v>
      </c>
      <c r="DP49" s="5"/>
      <c r="DQ49" s="4"/>
      <c r="DR49" s="5">
        <v>17</v>
      </c>
      <c r="DS49" s="5">
        <v>336</v>
      </c>
      <c r="DT49" s="5">
        <v>17</v>
      </c>
      <c r="DU49" s="5">
        <v>274</v>
      </c>
      <c r="DV49" s="5">
        <v>17</v>
      </c>
      <c r="DW49" s="5">
        <v>264</v>
      </c>
      <c r="DX49" s="5">
        <v>17</v>
      </c>
      <c r="DY49" s="5">
        <v>318</v>
      </c>
      <c r="DZ49" s="5"/>
      <c r="EA49" s="5"/>
      <c r="EB49" s="5">
        <v>17</v>
      </c>
      <c r="EC49" s="5">
        <v>205</v>
      </c>
      <c r="ED49" s="5">
        <v>17</v>
      </c>
      <c r="EE49" s="5">
        <v>241</v>
      </c>
      <c r="EF49" s="5">
        <v>17</v>
      </c>
      <c r="EG49" s="5">
        <v>199</v>
      </c>
      <c r="EH49" s="5">
        <v>17</v>
      </c>
      <c r="EI49" s="5">
        <v>207</v>
      </c>
      <c r="EJ49" s="5"/>
      <c r="EK49" s="5"/>
      <c r="EL49" s="5">
        <v>17</v>
      </c>
      <c r="EM49" s="5">
        <v>186</v>
      </c>
      <c r="EN49" s="5">
        <v>17</v>
      </c>
      <c r="EO49" s="5">
        <v>202</v>
      </c>
      <c r="EP49" s="5">
        <v>17</v>
      </c>
      <c r="EQ49" s="5">
        <v>182</v>
      </c>
      <c r="ER49" s="5">
        <v>17</v>
      </c>
      <c r="ES49" s="5">
        <v>189</v>
      </c>
      <c r="ET49" s="5"/>
      <c r="EU49" s="4"/>
      <c r="EV49" s="5">
        <v>17</v>
      </c>
      <c r="EW49" s="5">
        <v>231</v>
      </c>
      <c r="EX49" s="5">
        <v>17</v>
      </c>
      <c r="EY49" s="5">
        <v>221</v>
      </c>
      <c r="EZ49" s="5">
        <v>17</v>
      </c>
      <c r="FA49" s="5">
        <v>216</v>
      </c>
      <c r="FB49" s="5">
        <v>17</v>
      </c>
      <c r="FC49" s="5">
        <v>228</v>
      </c>
      <c r="FD49" s="5"/>
      <c r="FE49" s="5"/>
      <c r="FF49" s="5">
        <v>17</v>
      </c>
      <c r="FG49" s="5">
        <v>208</v>
      </c>
      <c r="FH49" s="5">
        <v>17</v>
      </c>
      <c r="FI49" s="5">
        <v>201</v>
      </c>
      <c r="FJ49" s="5">
        <v>17</v>
      </c>
      <c r="FK49" s="5">
        <v>217</v>
      </c>
      <c r="FL49" s="5">
        <v>17</v>
      </c>
      <c r="FM49" s="5">
        <v>198</v>
      </c>
      <c r="FN49" s="5"/>
      <c r="FO49" s="5"/>
      <c r="FP49" s="5">
        <v>17</v>
      </c>
      <c r="FQ49" s="5">
        <v>198</v>
      </c>
      <c r="FR49" s="5">
        <v>17</v>
      </c>
      <c r="FS49" s="5">
        <v>205</v>
      </c>
      <c r="FT49" s="5">
        <v>17</v>
      </c>
      <c r="FU49" s="5">
        <v>204</v>
      </c>
      <c r="FV49" s="5">
        <v>17</v>
      </c>
      <c r="FW49" s="5">
        <v>205</v>
      </c>
      <c r="FX49" s="5"/>
      <c r="FY49" s="4"/>
      <c r="FZ49" s="5">
        <v>17</v>
      </c>
      <c r="GA49" s="5">
        <v>194</v>
      </c>
      <c r="GB49" s="5">
        <v>17</v>
      </c>
      <c r="GC49" s="5">
        <v>177</v>
      </c>
      <c r="GD49" s="5">
        <v>17</v>
      </c>
      <c r="GE49" s="5">
        <v>177</v>
      </c>
      <c r="GF49" s="5">
        <v>17</v>
      </c>
      <c r="GG49" s="5">
        <v>179</v>
      </c>
      <c r="GH49" s="5"/>
      <c r="GI49" s="5"/>
      <c r="GJ49" s="5">
        <v>17</v>
      </c>
      <c r="GK49" s="5">
        <v>184</v>
      </c>
      <c r="GL49" s="5">
        <v>17</v>
      </c>
      <c r="GM49" s="5">
        <v>191</v>
      </c>
      <c r="GN49" s="5">
        <v>17</v>
      </c>
      <c r="GO49" s="5">
        <v>194</v>
      </c>
      <c r="GP49" s="5">
        <v>17</v>
      </c>
      <c r="GQ49" s="5">
        <v>188</v>
      </c>
      <c r="GR49" s="5"/>
      <c r="GS49" s="5"/>
      <c r="GT49" s="5">
        <v>17</v>
      </c>
      <c r="GU49" s="5">
        <v>178</v>
      </c>
      <c r="GV49" s="5">
        <v>17</v>
      </c>
      <c r="GW49" s="5">
        <v>180</v>
      </c>
      <c r="GX49" s="5">
        <v>17</v>
      </c>
      <c r="GY49" s="5">
        <v>184</v>
      </c>
      <c r="GZ49" s="5">
        <v>17</v>
      </c>
      <c r="HA49" s="5">
        <v>164</v>
      </c>
      <c r="HB49" s="5"/>
      <c r="HC49" s="4"/>
      <c r="HD49" s="5">
        <v>17</v>
      </c>
      <c r="HE49" s="5">
        <v>240</v>
      </c>
      <c r="HF49" s="5">
        <v>17</v>
      </c>
      <c r="HG49" s="5">
        <v>269</v>
      </c>
      <c r="HH49" s="5">
        <v>17</v>
      </c>
      <c r="HI49" s="5">
        <v>265</v>
      </c>
      <c r="HJ49" s="5">
        <v>17</v>
      </c>
      <c r="HK49" s="5">
        <v>263</v>
      </c>
      <c r="HL49" s="5"/>
      <c r="HM49" s="5"/>
      <c r="HN49" s="5">
        <v>17</v>
      </c>
      <c r="HO49" s="5">
        <v>198</v>
      </c>
      <c r="HP49" s="5">
        <v>17</v>
      </c>
      <c r="HQ49" s="5">
        <v>215</v>
      </c>
      <c r="HR49" s="5">
        <v>17</v>
      </c>
      <c r="HS49" s="5">
        <v>202</v>
      </c>
      <c r="HT49" s="5">
        <v>17</v>
      </c>
      <c r="HU49" s="5">
        <v>207</v>
      </c>
      <c r="HV49" s="5"/>
      <c r="HW49" s="5"/>
      <c r="HX49" s="5">
        <v>17</v>
      </c>
      <c r="HY49" s="5">
        <v>238</v>
      </c>
      <c r="HZ49" s="5">
        <v>17</v>
      </c>
      <c r="IA49" s="5">
        <v>238</v>
      </c>
      <c r="IB49" s="5">
        <v>17</v>
      </c>
      <c r="IC49" s="5">
        <v>247</v>
      </c>
      <c r="ID49" s="5">
        <v>17</v>
      </c>
      <c r="IE49" s="5">
        <v>235</v>
      </c>
    </row>
    <row r="50" spans="1:239" x14ac:dyDescent="0.25">
      <c r="A50" s="4"/>
      <c r="B50" s="5">
        <v>18</v>
      </c>
      <c r="C50" s="5">
        <v>219</v>
      </c>
      <c r="D50" s="5">
        <v>18</v>
      </c>
      <c r="E50" s="5">
        <v>206</v>
      </c>
      <c r="F50" s="5">
        <v>18</v>
      </c>
      <c r="G50" s="5">
        <v>210</v>
      </c>
      <c r="H50" s="5">
        <v>18</v>
      </c>
      <c r="I50" s="5">
        <v>207</v>
      </c>
      <c r="J50" s="5"/>
      <c r="K50" s="5"/>
      <c r="L50" s="5">
        <v>18</v>
      </c>
      <c r="M50" s="5">
        <v>218</v>
      </c>
      <c r="N50" s="5">
        <v>18</v>
      </c>
      <c r="O50" s="5">
        <v>196</v>
      </c>
      <c r="P50" s="5">
        <v>18</v>
      </c>
      <c r="Q50" s="5">
        <v>200</v>
      </c>
      <c r="R50" s="5">
        <v>18</v>
      </c>
      <c r="S50" s="5">
        <v>205</v>
      </c>
      <c r="T50" s="5"/>
      <c r="U50" s="5"/>
      <c r="V50" s="5">
        <v>18</v>
      </c>
      <c r="W50" s="5">
        <v>200</v>
      </c>
      <c r="X50" s="5">
        <v>18</v>
      </c>
      <c r="Y50" s="5">
        <v>197</v>
      </c>
      <c r="Z50" s="5">
        <v>18</v>
      </c>
      <c r="AA50" s="5">
        <v>198</v>
      </c>
      <c r="AB50" s="5">
        <v>18</v>
      </c>
      <c r="AC50" s="5">
        <v>192</v>
      </c>
      <c r="AD50" s="5"/>
      <c r="AE50" s="4"/>
      <c r="AF50" s="5">
        <v>18</v>
      </c>
      <c r="AG50" s="5">
        <v>232</v>
      </c>
      <c r="AH50" s="5">
        <v>18</v>
      </c>
      <c r="AI50" s="5">
        <v>218</v>
      </c>
      <c r="AJ50" s="5">
        <v>18</v>
      </c>
      <c r="AK50" s="5">
        <v>227</v>
      </c>
      <c r="AL50" s="5">
        <v>18</v>
      </c>
      <c r="AM50" s="5">
        <v>231</v>
      </c>
      <c r="AN50" s="5"/>
      <c r="AO50" s="5"/>
      <c r="AP50" s="5">
        <v>18</v>
      </c>
      <c r="AQ50" s="5">
        <v>219</v>
      </c>
      <c r="AR50" s="5">
        <v>18</v>
      </c>
      <c r="AS50" s="5">
        <v>223</v>
      </c>
      <c r="AT50" s="5">
        <v>18</v>
      </c>
      <c r="AU50" s="5">
        <v>219</v>
      </c>
      <c r="AV50" s="5">
        <v>18</v>
      </c>
      <c r="AW50" s="5">
        <v>231</v>
      </c>
      <c r="AX50" s="5"/>
      <c r="AY50" s="5"/>
      <c r="AZ50" s="5">
        <v>18</v>
      </c>
      <c r="BA50" s="5">
        <v>209</v>
      </c>
      <c r="BB50" s="5">
        <v>18</v>
      </c>
      <c r="BC50" s="5">
        <v>210</v>
      </c>
      <c r="BD50" s="5">
        <v>18</v>
      </c>
      <c r="BE50" s="5">
        <v>218</v>
      </c>
      <c r="BF50" s="5">
        <v>18</v>
      </c>
      <c r="BG50" s="5">
        <v>202</v>
      </c>
      <c r="BH50" s="5"/>
      <c r="BI50" s="4"/>
      <c r="BJ50" s="5">
        <v>18</v>
      </c>
      <c r="BK50" s="5">
        <v>207</v>
      </c>
      <c r="BL50" s="5">
        <v>18</v>
      </c>
      <c r="BM50" s="5">
        <v>200</v>
      </c>
      <c r="BN50" s="5">
        <v>18</v>
      </c>
      <c r="BO50" s="5">
        <v>231</v>
      </c>
      <c r="BP50" s="5">
        <v>18</v>
      </c>
      <c r="BQ50" s="5">
        <v>211</v>
      </c>
      <c r="BR50" s="5"/>
      <c r="BS50" s="5"/>
      <c r="BT50" s="5">
        <v>18</v>
      </c>
      <c r="BU50" s="5">
        <v>195</v>
      </c>
      <c r="BV50" s="5">
        <v>18</v>
      </c>
      <c r="BW50" s="5">
        <v>192</v>
      </c>
      <c r="BX50" s="5">
        <v>18</v>
      </c>
      <c r="BY50" s="5">
        <v>193</v>
      </c>
      <c r="BZ50" s="5">
        <v>18</v>
      </c>
      <c r="CA50" s="5">
        <v>199</v>
      </c>
      <c r="CB50" s="5"/>
      <c r="CC50" s="5"/>
      <c r="CD50" s="5">
        <v>18</v>
      </c>
      <c r="CE50" s="5">
        <v>163</v>
      </c>
      <c r="CF50" s="5">
        <v>18</v>
      </c>
      <c r="CG50" s="5">
        <v>162</v>
      </c>
      <c r="CH50" s="5">
        <v>18</v>
      </c>
      <c r="CI50" s="5">
        <v>174</v>
      </c>
      <c r="CJ50" s="5">
        <v>18</v>
      </c>
      <c r="CK50" s="5">
        <v>164</v>
      </c>
      <c r="CL50" s="5"/>
      <c r="CM50" s="4"/>
      <c r="CN50" s="5">
        <v>18</v>
      </c>
      <c r="CO50" s="5">
        <v>222</v>
      </c>
      <c r="CP50" s="5">
        <v>18</v>
      </c>
      <c r="CQ50" s="5">
        <v>254</v>
      </c>
      <c r="CR50" s="5">
        <v>18</v>
      </c>
      <c r="CS50" s="5">
        <v>194</v>
      </c>
      <c r="CT50" s="5">
        <v>18</v>
      </c>
      <c r="CU50" s="5">
        <v>204</v>
      </c>
      <c r="CV50" s="5"/>
      <c r="CW50" s="5"/>
      <c r="CX50" s="5">
        <v>18</v>
      </c>
      <c r="CY50" s="5">
        <v>231</v>
      </c>
      <c r="CZ50" s="5">
        <v>18</v>
      </c>
      <c r="DA50" s="5">
        <v>225</v>
      </c>
      <c r="DB50" s="5">
        <v>18</v>
      </c>
      <c r="DC50" s="5">
        <v>220</v>
      </c>
      <c r="DD50" s="5">
        <v>18</v>
      </c>
      <c r="DE50" s="5">
        <v>233</v>
      </c>
      <c r="DF50" s="5"/>
      <c r="DG50" s="5"/>
      <c r="DH50" s="5">
        <v>18</v>
      </c>
      <c r="DI50" s="5">
        <v>226</v>
      </c>
      <c r="DJ50" s="5">
        <v>18</v>
      </c>
      <c r="DK50" s="5">
        <v>242</v>
      </c>
      <c r="DL50" s="5">
        <v>18</v>
      </c>
      <c r="DM50" s="5">
        <v>242</v>
      </c>
      <c r="DN50" s="5">
        <v>18</v>
      </c>
      <c r="DO50" s="5">
        <v>239</v>
      </c>
      <c r="DP50" s="5"/>
      <c r="DQ50" s="4"/>
      <c r="DR50" s="5">
        <v>18</v>
      </c>
      <c r="DS50" s="5">
        <v>325</v>
      </c>
      <c r="DT50" s="5">
        <v>18</v>
      </c>
      <c r="DU50" s="5">
        <v>259</v>
      </c>
      <c r="DV50" s="5">
        <v>18</v>
      </c>
      <c r="DW50" s="5">
        <v>273</v>
      </c>
      <c r="DX50" s="5">
        <v>18</v>
      </c>
      <c r="DY50" s="5">
        <v>312</v>
      </c>
      <c r="DZ50" s="5"/>
      <c r="EA50" s="5"/>
      <c r="EB50" s="5">
        <v>18</v>
      </c>
      <c r="EC50" s="5">
        <v>202</v>
      </c>
      <c r="ED50" s="5">
        <v>18</v>
      </c>
      <c r="EE50" s="5">
        <v>253</v>
      </c>
      <c r="EF50" s="5">
        <v>18</v>
      </c>
      <c r="EG50" s="5">
        <v>184</v>
      </c>
      <c r="EH50" s="5">
        <v>18</v>
      </c>
      <c r="EI50" s="5">
        <v>207</v>
      </c>
      <c r="EJ50" s="5"/>
      <c r="EK50" s="5"/>
      <c r="EL50" s="5">
        <v>18</v>
      </c>
      <c r="EM50" s="5">
        <v>180</v>
      </c>
      <c r="EN50" s="5">
        <v>18</v>
      </c>
      <c r="EO50" s="5">
        <v>187</v>
      </c>
      <c r="EP50" s="5">
        <v>18</v>
      </c>
      <c r="EQ50" s="5">
        <v>192</v>
      </c>
      <c r="ER50" s="5">
        <v>18</v>
      </c>
      <c r="ES50" s="5">
        <v>201</v>
      </c>
      <c r="ET50" s="5"/>
      <c r="EU50" s="4"/>
      <c r="EV50" s="5">
        <v>18</v>
      </c>
      <c r="EW50" s="5">
        <v>223</v>
      </c>
      <c r="EX50" s="5">
        <v>18</v>
      </c>
      <c r="EY50" s="5">
        <v>222</v>
      </c>
      <c r="EZ50" s="5">
        <v>18</v>
      </c>
      <c r="FA50" s="5">
        <v>222</v>
      </c>
      <c r="FB50" s="5">
        <v>18</v>
      </c>
      <c r="FC50" s="5">
        <v>216</v>
      </c>
      <c r="FD50" s="5"/>
      <c r="FE50" s="5"/>
      <c r="FF50" s="5">
        <v>18</v>
      </c>
      <c r="FG50" s="5">
        <v>212</v>
      </c>
      <c r="FH50" s="5">
        <v>18</v>
      </c>
      <c r="FI50" s="5">
        <v>202</v>
      </c>
      <c r="FJ50" s="5">
        <v>18</v>
      </c>
      <c r="FK50" s="5">
        <v>205</v>
      </c>
      <c r="FL50" s="5">
        <v>18</v>
      </c>
      <c r="FM50" s="5">
        <v>205</v>
      </c>
      <c r="FN50" s="5"/>
      <c r="FO50" s="5"/>
      <c r="FP50" s="5">
        <v>18</v>
      </c>
      <c r="FQ50" s="5">
        <v>210</v>
      </c>
      <c r="FR50" s="5">
        <v>18</v>
      </c>
      <c r="FS50" s="5">
        <v>190</v>
      </c>
      <c r="FT50" s="5">
        <v>18</v>
      </c>
      <c r="FU50" s="5">
        <v>200</v>
      </c>
      <c r="FV50" s="5">
        <v>18</v>
      </c>
      <c r="FW50" s="5">
        <v>215</v>
      </c>
      <c r="FX50" s="5"/>
      <c r="FY50" s="4"/>
      <c r="FZ50" s="5">
        <v>18</v>
      </c>
      <c r="GA50" s="5">
        <v>177</v>
      </c>
      <c r="GB50" s="5">
        <v>18</v>
      </c>
      <c r="GC50" s="5">
        <v>171</v>
      </c>
      <c r="GD50" s="5">
        <v>18</v>
      </c>
      <c r="GE50" s="5">
        <v>169</v>
      </c>
      <c r="GF50" s="5">
        <v>18</v>
      </c>
      <c r="GG50" s="5">
        <v>172</v>
      </c>
      <c r="GH50" s="5"/>
      <c r="GI50" s="5"/>
      <c r="GJ50" s="5">
        <v>18</v>
      </c>
      <c r="GK50" s="5">
        <v>186</v>
      </c>
      <c r="GL50" s="5">
        <v>18</v>
      </c>
      <c r="GM50" s="5">
        <v>192</v>
      </c>
      <c r="GN50" s="5">
        <v>18</v>
      </c>
      <c r="GO50" s="5">
        <v>189</v>
      </c>
      <c r="GP50" s="5">
        <v>18</v>
      </c>
      <c r="GQ50" s="5">
        <v>200</v>
      </c>
      <c r="GR50" s="5"/>
      <c r="GS50" s="5"/>
      <c r="GT50" s="5">
        <v>18</v>
      </c>
      <c r="GU50" s="5">
        <v>177</v>
      </c>
      <c r="GV50" s="5">
        <v>18</v>
      </c>
      <c r="GW50" s="5">
        <v>176</v>
      </c>
      <c r="GX50" s="5">
        <v>18</v>
      </c>
      <c r="GY50" s="5">
        <v>177</v>
      </c>
      <c r="GZ50" s="5">
        <v>18</v>
      </c>
      <c r="HA50" s="5">
        <v>178</v>
      </c>
      <c r="HB50" s="5"/>
      <c r="HC50" s="4"/>
      <c r="HD50" s="5">
        <v>18</v>
      </c>
      <c r="HE50" s="5">
        <v>252</v>
      </c>
      <c r="HF50" s="5">
        <v>18</v>
      </c>
      <c r="HG50" s="5">
        <v>264</v>
      </c>
      <c r="HH50" s="5">
        <v>18</v>
      </c>
      <c r="HI50" s="5">
        <v>260</v>
      </c>
      <c r="HJ50" s="5">
        <v>18</v>
      </c>
      <c r="HK50" s="5">
        <v>267</v>
      </c>
      <c r="HL50" s="5"/>
      <c r="HM50" s="5"/>
      <c r="HN50" s="5">
        <v>18</v>
      </c>
      <c r="HO50" s="5">
        <v>189</v>
      </c>
      <c r="HP50" s="5">
        <v>18</v>
      </c>
      <c r="HQ50" s="5">
        <v>194</v>
      </c>
      <c r="HR50" s="5">
        <v>18</v>
      </c>
      <c r="HS50" s="5">
        <v>204</v>
      </c>
      <c r="HT50" s="5">
        <v>18</v>
      </c>
      <c r="HU50" s="5">
        <v>206</v>
      </c>
      <c r="HV50" s="5"/>
      <c r="HW50" s="5"/>
      <c r="HX50" s="5">
        <v>18</v>
      </c>
      <c r="HY50" s="5">
        <v>244</v>
      </c>
      <c r="HZ50" s="5">
        <v>18</v>
      </c>
      <c r="IA50" s="5">
        <v>237</v>
      </c>
      <c r="IB50" s="5">
        <v>18</v>
      </c>
      <c r="IC50" s="5">
        <v>259</v>
      </c>
      <c r="ID50" s="5">
        <v>18</v>
      </c>
      <c r="IE50" s="5">
        <v>239</v>
      </c>
    </row>
    <row r="51" spans="1:239" x14ac:dyDescent="0.25">
      <c r="A51" s="4"/>
      <c r="B51" s="5">
        <v>19</v>
      </c>
      <c r="C51" s="5">
        <v>218</v>
      </c>
      <c r="D51" s="5">
        <v>19</v>
      </c>
      <c r="E51" s="5">
        <v>201</v>
      </c>
      <c r="F51" s="5">
        <v>19</v>
      </c>
      <c r="G51" s="5">
        <v>215</v>
      </c>
      <c r="H51" s="5">
        <v>19</v>
      </c>
      <c r="I51" s="5">
        <v>195</v>
      </c>
      <c r="J51" s="5"/>
      <c r="K51" s="5"/>
      <c r="L51" s="5">
        <v>19</v>
      </c>
      <c r="M51" s="5">
        <v>212</v>
      </c>
      <c r="N51" s="5">
        <v>19</v>
      </c>
      <c r="O51" s="5">
        <v>197</v>
      </c>
      <c r="P51" s="5">
        <v>19</v>
      </c>
      <c r="Q51" s="5">
        <v>234</v>
      </c>
      <c r="R51" s="5">
        <v>19</v>
      </c>
      <c r="S51" s="5">
        <v>204</v>
      </c>
      <c r="T51" s="5"/>
      <c r="U51" s="5"/>
      <c r="V51" s="5">
        <v>19</v>
      </c>
      <c r="W51" s="5">
        <v>206</v>
      </c>
      <c r="X51" s="5">
        <v>19</v>
      </c>
      <c r="Y51" s="5">
        <v>205</v>
      </c>
      <c r="Z51" s="5">
        <v>19</v>
      </c>
      <c r="AA51" s="5">
        <v>183</v>
      </c>
      <c r="AB51" s="5">
        <v>19</v>
      </c>
      <c r="AC51" s="5">
        <v>197</v>
      </c>
      <c r="AD51" s="5"/>
      <c r="AE51" s="4"/>
      <c r="AF51" s="5">
        <v>19</v>
      </c>
      <c r="AG51" s="5">
        <v>237</v>
      </c>
      <c r="AH51" s="5">
        <v>19</v>
      </c>
      <c r="AI51" s="5">
        <v>222</v>
      </c>
      <c r="AJ51" s="5">
        <v>19</v>
      </c>
      <c r="AK51" s="5">
        <v>223</v>
      </c>
      <c r="AL51" s="5">
        <v>19</v>
      </c>
      <c r="AM51" s="5">
        <v>221</v>
      </c>
      <c r="AN51" s="5"/>
      <c r="AO51" s="5"/>
      <c r="AP51" s="5">
        <v>19</v>
      </c>
      <c r="AQ51" s="5">
        <v>224</v>
      </c>
      <c r="AR51" s="5">
        <v>19</v>
      </c>
      <c r="AS51" s="5">
        <v>234</v>
      </c>
      <c r="AT51" s="5">
        <v>19</v>
      </c>
      <c r="AU51" s="5">
        <v>226</v>
      </c>
      <c r="AV51" s="5">
        <v>19</v>
      </c>
      <c r="AW51" s="5">
        <v>227</v>
      </c>
      <c r="AX51" s="5"/>
      <c r="AY51" s="5"/>
      <c r="AZ51" s="5">
        <v>19</v>
      </c>
      <c r="BA51" s="5">
        <v>210</v>
      </c>
      <c r="BB51" s="5">
        <v>19</v>
      </c>
      <c r="BC51" s="5">
        <v>219</v>
      </c>
      <c r="BD51" s="5">
        <v>19</v>
      </c>
      <c r="BE51" s="5">
        <v>229</v>
      </c>
      <c r="BF51" s="5">
        <v>19</v>
      </c>
      <c r="BG51" s="5">
        <v>203</v>
      </c>
      <c r="BH51" s="5"/>
      <c r="BI51" s="4"/>
      <c r="BJ51" s="5">
        <v>19</v>
      </c>
      <c r="BK51" s="5">
        <v>211</v>
      </c>
      <c r="BL51" s="5">
        <v>19</v>
      </c>
      <c r="BM51" s="5">
        <v>202</v>
      </c>
      <c r="BN51" s="5">
        <v>19</v>
      </c>
      <c r="BO51" s="5">
        <v>216</v>
      </c>
      <c r="BP51" s="5">
        <v>19</v>
      </c>
      <c r="BQ51" s="5">
        <v>215</v>
      </c>
      <c r="BR51" s="5"/>
      <c r="BS51" s="5"/>
      <c r="BT51" s="5">
        <v>19</v>
      </c>
      <c r="BU51" s="5">
        <v>191</v>
      </c>
      <c r="BV51" s="5">
        <v>19</v>
      </c>
      <c r="BW51" s="5">
        <v>205</v>
      </c>
      <c r="BX51" s="5">
        <v>19</v>
      </c>
      <c r="BY51" s="5">
        <v>191</v>
      </c>
      <c r="BZ51" s="5">
        <v>19</v>
      </c>
      <c r="CA51" s="5">
        <v>196</v>
      </c>
      <c r="CB51" s="5"/>
      <c r="CC51" s="5"/>
      <c r="CD51" s="5">
        <v>19</v>
      </c>
      <c r="CE51" s="5">
        <v>163</v>
      </c>
      <c r="CF51" s="5">
        <v>19</v>
      </c>
      <c r="CG51" s="5">
        <v>170</v>
      </c>
      <c r="CH51" s="5">
        <v>19</v>
      </c>
      <c r="CI51" s="5">
        <v>164</v>
      </c>
      <c r="CJ51" s="5">
        <v>19</v>
      </c>
      <c r="CK51" s="5">
        <v>171</v>
      </c>
      <c r="CL51" s="5"/>
      <c r="CM51" s="4"/>
      <c r="CN51" s="5">
        <v>19</v>
      </c>
      <c r="CO51" s="5">
        <v>209</v>
      </c>
      <c r="CP51" s="5">
        <v>19</v>
      </c>
      <c r="CQ51" s="5">
        <v>194</v>
      </c>
      <c r="CR51" s="5">
        <v>19</v>
      </c>
      <c r="CS51" s="5">
        <v>198</v>
      </c>
      <c r="CT51" s="5">
        <v>19</v>
      </c>
      <c r="CU51" s="5">
        <v>194</v>
      </c>
      <c r="CV51" s="5"/>
      <c r="CW51" s="5"/>
      <c r="CX51" s="5">
        <v>19</v>
      </c>
      <c r="CY51" s="5">
        <v>229</v>
      </c>
      <c r="CZ51" s="5">
        <v>19</v>
      </c>
      <c r="DA51" s="5">
        <v>224</v>
      </c>
      <c r="DB51" s="5">
        <v>19</v>
      </c>
      <c r="DC51" s="5">
        <v>221</v>
      </c>
      <c r="DD51" s="5">
        <v>19</v>
      </c>
      <c r="DE51" s="5">
        <v>225</v>
      </c>
      <c r="DF51" s="5"/>
      <c r="DG51" s="5"/>
      <c r="DH51" s="5">
        <v>19</v>
      </c>
      <c r="DI51" s="5">
        <v>226</v>
      </c>
      <c r="DJ51" s="5">
        <v>19</v>
      </c>
      <c r="DK51" s="5">
        <v>265</v>
      </c>
      <c r="DL51" s="5">
        <v>19</v>
      </c>
      <c r="DM51" s="5">
        <v>234</v>
      </c>
      <c r="DN51" s="5">
        <v>19</v>
      </c>
      <c r="DO51" s="5">
        <v>239</v>
      </c>
      <c r="DP51" s="5"/>
      <c r="DQ51" s="4"/>
      <c r="DR51" s="5">
        <v>19</v>
      </c>
      <c r="DS51" s="5">
        <v>318</v>
      </c>
      <c r="DT51" s="5">
        <v>19</v>
      </c>
      <c r="DU51" s="5">
        <v>257</v>
      </c>
      <c r="DV51" s="5">
        <v>19</v>
      </c>
      <c r="DW51" s="5">
        <v>269</v>
      </c>
      <c r="DX51" s="5">
        <v>19</v>
      </c>
      <c r="DY51" s="5">
        <v>311</v>
      </c>
      <c r="DZ51" s="5"/>
      <c r="EA51" s="5"/>
      <c r="EB51" s="5">
        <v>19</v>
      </c>
      <c r="EC51" s="5">
        <v>205</v>
      </c>
      <c r="ED51" s="5">
        <v>19</v>
      </c>
      <c r="EE51" s="5">
        <v>236</v>
      </c>
      <c r="EF51" s="5">
        <v>19</v>
      </c>
      <c r="EG51" s="5">
        <v>194</v>
      </c>
      <c r="EH51" s="5">
        <v>19</v>
      </c>
      <c r="EI51" s="5">
        <v>198</v>
      </c>
      <c r="EJ51" s="5"/>
      <c r="EK51" s="5"/>
      <c r="EL51" s="5">
        <v>19</v>
      </c>
      <c r="EM51" s="5">
        <v>189</v>
      </c>
      <c r="EN51" s="5">
        <v>19</v>
      </c>
      <c r="EO51" s="5">
        <v>186</v>
      </c>
      <c r="EP51" s="5">
        <v>19</v>
      </c>
      <c r="EQ51" s="5">
        <v>179</v>
      </c>
      <c r="ER51" s="5">
        <v>19</v>
      </c>
      <c r="ES51" s="5">
        <v>188</v>
      </c>
      <c r="ET51" s="5"/>
      <c r="EU51" s="4"/>
      <c r="EV51" s="5">
        <v>19</v>
      </c>
      <c r="EW51" s="5">
        <v>224</v>
      </c>
      <c r="EX51" s="5">
        <v>19</v>
      </c>
      <c r="EY51" s="5">
        <v>235</v>
      </c>
      <c r="EZ51" s="5">
        <v>19</v>
      </c>
      <c r="FA51" s="5">
        <v>224</v>
      </c>
      <c r="FB51" s="5">
        <v>19</v>
      </c>
      <c r="FC51" s="5">
        <v>215</v>
      </c>
      <c r="FD51" s="5"/>
      <c r="FE51" s="5"/>
      <c r="FF51" s="5">
        <v>19</v>
      </c>
      <c r="FG51" s="5">
        <v>210</v>
      </c>
      <c r="FH51" s="5">
        <v>19</v>
      </c>
      <c r="FI51" s="5">
        <v>193</v>
      </c>
      <c r="FJ51" s="5">
        <v>19</v>
      </c>
      <c r="FK51" s="5">
        <v>207</v>
      </c>
      <c r="FL51" s="5">
        <v>19</v>
      </c>
      <c r="FM51" s="5">
        <v>202</v>
      </c>
      <c r="FN51" s="5"/>
      <c r="FO51" s="5"/>
      <c r="FP51" s="5">
        <v>19</v>
      </c>
      <c r="FQ51" s="5">
        <v>196</v>
      </c>
      <c r="FR51" s="5">
        <v>19</v>
      </c>
      <c r="FS51" s="5">
        <v>197</v>
      </c>
      <c r="FT51" s="5">
        <v>19</v>
      </c>
      <c r="FU51" s="5">
        <v>199</v>
      </c>
      <c r="FV51" s="5">
        <v>19</v>
      </c>
      <c r="FW51" s="5">
        <v>215</v>
      </c>
      <c r="FX51" s="5"/>
      <c r="FY51" s="4"/>
      <c r="FZ51" s="5">
        <v>19</v>
      </c>
      <c r="GA51" s="5">
        <v>184</v>
      </c>
      <c r="GB51" s="5">
        <v>19</v>
      </c>
      <c r="GC51" s="5">
        <v>180</v>
      </c>
      <c r="GD51" s="5">
        <v>19</v>
      </c>
      <c r="GE51" s="5">
        <v>172</v>
      </c>
      <c r="GF51" s="5">
        <v>19</v>
      </c>
      <c r="GG51" s="5">
        <v>188</v>
      </c>
      <c r="GH51" s="5"/>
      <c r="GI51" s="5"/>
      <c r="GJ51" s="5">
        <v>19</v>
      </c>
      <c r="GK51" s="5">
        <v>182</v>
      </c>
      <c r="GL51" s="5">
        <v>19</v>
      </c>
      <c r="GM51" s="5">
        <v>192</v>
      </c>
      <c r="GN51" s="5">
        <v>19</v>
      </c>
      <c r="GO51" s="5">
        <v>196</v>
      </c>
      <c r="GP51" s="5">
        <v>19</v>
      </c>
      <c r="GQ51" s="5">
        <v>180</v>
      </c>
      <c r="GR51" s="5"/>
      <c r="GS51" s="5"/>
      <c r="GT51" s="5">
        <v>19</v>
      </c>
      <c r="GU51" s="5">
        <v>178</v>
      </c>
      <c r="GV51" s="5">
        <v>19</v>
      </c>
      <c r="GW51" s="5">
        <v>182</v>
      </c>
      <c r="GX51" s="5">
        <v>19</v>
      </c>
      <c r="GY51" s="5">
        <v>188</v>
      </c>
      <c r="GZ51" s="5">
        <v>19</v>
      </c>
      <c r="HA51" s="5">
        <v>180</v>
      </c>
      <c r="HB51" s="5"/>
      <c r="HC51" s="4"/>
      <c r="HD51" s="5">
        <v>19</v>
      </c>
      <c r="HE51" s="5">
        <v>237</v>
      </c>
      <c r="HF51" s="5">
        <v>19</v>
      </c>
      <c r="HG51" s="5">
        <v>263</v>
      </c>
      <c r="HH51" s="5">
        <v>19</v>
      </c>
      <c r="HI51" s="5">
        <v>255</v>
      </c>
      <c r="HJ51" s="5">
        <v>19</v>
      </c>
      <c r="HK51" s="5">
        <v>270</v>
      </c>
      <c r="HL51" s="5"/>
      <c r="HM51" s="5"/>
      <c r="HN51" s="5">
        <v>19</v>
      </c>
      <c r="HO51" s="5">
        <v>203</v>
      </c>
      <c r="HP51" s="5">
        <v>19</v>
      </c>
      <c r="HQ51" s="5">
        <v>200</v>
      </c>
      <c r="HR51" s="5">
        <v>19</v>
      </c>
      <c r="HS51" s="5">
        <v>212</v>
      </c>
      <c r="HT51" s="5">
        <v>19</v>
      </c>
      <c r="HU51" s="5">
        <v>205</v>
      </c>
      <c r="HV51" s="5"/>
      <c r="HW51" s="5"/>
      <c r="HX51" s="5">
        <v>19</v>
      </c>
      <c r="HY51" s="5">
        <v>239</v>
      </c>
      <c r="HZ51" s="5">
        <v>19</v>
      </c>
      <c r="IA51" s="5">
        <v>249</v>
      </c>
      <c r="IB51" s="5">
        <v>19</v>
      </c>
      <c r="IC51" s="5">
        <v>247</v>
      </c>
      <c r="ID51" s="5">
        <v>19</v>
      </c>
      <c r="IE51" s="5">
        <v>253</v>
      </c>
    </row>
    <row r="52" spans="1:239" x14ac:dyDescent="0.25">
      <c r="A52" s="4"/>
      <c r="B52" s="5">
        <v>20</v>
      </c>
      <c r="C52" s="5">
        <v>210</v>
      </c>
      <c r="D52" s="5">
        <v>20</v>
      </c>
      <c r="E52" s="5">
        <v>208</v>
      </c>
      <c r="F52" s="5">
        <v>20</v>
      </c>
      <c r="G52" s="5">
        <v>216</v>
      </c>
      <c r="H52" s="5">
        <v>20</v>
      </c>
      <c r="I52" s="5">
        <v>215</v>
      </c>
      <c r="J52" s="5"/>
      <c r="K52" s="5"/>
      <c r="L52" s="5">
        <v>20</v>
      </c>
      <c r="M52" s="5">
        <v>202</v>
      </c>
      <c r="N52" s="5">
        <v>20</v>
      </c>
      <c r="O52" s="5">
        <v>205</v>
      </c>
      <c r="P52" s="5">
        <v>20</v>
      </c>
      <c r="Q52" s="5">
        <v>207</v>
      </c>
      <c r="R52" s="5">
        <v>20</v>
      </c>
      <c r="S52" s="5">
        <v>209</v>
      </c>
      <c r="T52" s="5"/>
      <c r="U52" s="5"/>
      <c r="V52" s="5">
        <v>20</v>
      </c>
      <c r="W52" s="5">
        <v>199</v>
      </c>
      <c r="X52" s="5">
        <v>20</v>
      </c>
      <c r="Y52" s="5">
        <v>187</v>
      </c>
      <c r="Z52" s="5">
        <v>20</v>
      </c>
      <c r="AA52" s="5">
        <v>193</v>
      </c>
      <c r="AB52" s="5">
        <v>20</v>
      </c>
      <c r="AC52" s="5">
        <v>201</v>
      </c>
      <c r="AD52" s="5"/>
      <c r="AE52" s="4"/>
      <c r="AF52" s="5">
        <v>20</v>
      </c>
      <c r="AG52" s="5">
        <v>228</v>
      </c>
      <c r="AH52" s="5">
        <v>20</v>
      </c>
      <c r="AI52" s="5">
        <v>226</v>
      </c>
      <c r="AJ52" s="5">
        <v>20</v>
      </c>
      <c r="AK52" s="5">
        <v>221</v>
      </c>
      <c r="AL52" s="5">
        <v>20</v>
      </c>
      <c r="AM52" s="5">
        <v>230</v>
      </c>
      <c r="AN52" s="5"/>
      <c r="AO52" s="5"/>
      <c r="AP52" s="5">
        <v>20</v>
      </c>
      <c r="AQ52" s="5">
        <v>227</v>
      </c>
      <c r="AR52" s="5">
        <v>20</v>
      </c>
      <c r="AS52" s="5">
        <v>223</v>
      </c>
      <c r="AT52" s="5">
        <v>20</v>
      </c>
      <c r="AU52" s="5">
        <v>217</v>
      </c>
      <c r="AV52" s="5">
        <v>20</v>
      </c>
      <c r="AW52" s="5">
        <v>211</v>
      </c>
      <c r="AX52" s="5"/>
      <c r="AY52" s="5"/>
      <c r="AZ52" s="5">
        <v>20</v>
      </c>
      <c r="BA52" s="5">
        <v>214</v>
      </c>
      <c r="BB52" s="5">
        <v>20</v>
      </c>
      <c r="BC52" s="5">
        <v>219</v>
      </c>
      <c r="BD52" s="5">
        <v>20</v>
      </c>
      <c r="BE52" s="5">
        <v>231</v>
      </c>
      <c r="BF52" s="5">
        <v>20</v>
      </c>
      <c r="BG52" s="5">
        <v>205</v>
      </c>
      <c r="BH52" s="5"/>
      <c r="BI52" s="4"/>
      <c r="BJ52" s="5">
        <v>20</v>
      </c>
      <c r="BK52" s="5">
        <v>209</v>
      </c>
      <c r="BL52" s="5">
        <v>20</v>
      </c>
      <c r="BM52" s="5">
        <v>198</v>
      </c>
      <c r="BN52" s="5">
        <v>20</v>
      </c>
      <c r="BO52" s="5">
        <v>214</v>
      </c>
      <c r="BP52" s="5">
        <v>20</v>
      </c>
      <c r="BQ52" s="5">
        <v>202</v>
      </c>
      <c r="BR52" s="5"/>
      <c r="BS52" s="5"/>
      <c r="BT52" s="5">
        <v>20</v>
      </c>
      <c r="BU52" s="5">
        <v>197</v>
      </c>
      <c r="BV52" s="5">
        <v>20</v>
      </c>
      <c r="BW52" s="5">
        <v>194</v>
      </c>
      <c r="BX52" s="5">
        <v>20</v>
      </c>
      <c r="BY52" s="5">
        <v>208</v>
      </c>
      <c r="BZ52" s="5">
        <v>20</v>
      </c>
      <c r="CA52" s="5">
        <v>210</v>
      </c>
      <c r="CB52" s="5"/>
      <c r="CC52" s="5"/>
      <c r="CD52" s="5">
        <v>20</v>
      </c>
      <c r="CE52" s="5">
        <v>167</v>
      </c>
      <c r="CF52" s="5">
        <v>20</v>
      </c>
      <c r="CG52" s="5">
        <v>165</v>
      </c>
      <c r="CH52" s="5">
        <v>20</v>
      </c>
      <c r="CI52" s="5">
        <v>181</v>
      </c>
      <c r="CJ52" s="5">
        <v>20</v>
      </c>
      <c r="CK52" s="5">
        <v>176</v>
      </c>
      <c r="CL52" s="5"/>
      <c r="CM52" s="4"/>
      <c r="CN52" s="5">
        <v>20</v>
      </c>
      <c r="CO52" s="5">
        <v>193</v>
      </c>
      <c r="CP52" s="5">
        <v>20</v>
      </c>
      <c r="CQ52" s="5">
        <v>205</v>
      </c>
      <c r="CR52" s="5">
        <v>20</v>
      </c>
      <c r="CS52" s="5">
        <v>198</v>
      </c>
      <c r="CT52" s="5">
        <v>20</v>
      </c>
      <c r="CU52" s="5">
        <v>197</v>
      </c>
      <c r="CV52" s="5"/>
      <c r="CW52" s="5"/>
      <c r="CX52" s="5">
        <v>20</v>
      </c>
      <c r="CY52" s="5">
        <v>235</v>
      </c>
      <c r="CZ52" s="5">
        <v>20</v>
      </c>
      <c r="DA52" s="5">
        <v>225</v>
      </c>
      <c r="DB52" s="5">
        <v>20</v>
      </c>
      <c r="DC52" s="5">
        <v>222</v>
      </c>
      <c r="DD52" s="5">
        <v>20</v>
      </c>
      <c r="DE52" s="5">
        <v>236</v>
      </c>
      <c r="DF52" s="5"/>
      <c r="DG52" s="5"/>
      <c r="DH52" s="5">
        <v>20</v>
      </c>
      <c r="DI52" s="5">
        <v>222</v>
      </c>
      <c r="DJ52" s="5">
        <v>20</v>
      </c>
      <c r="DK52" s="5">
        <v>240</v>
      </c>
      <c r="DL52" s="5">
        <v>20</v>
      </c>
      <c r="DM52" s="5">
        <v>235</v>
      </c>
      <c r="DN52" s="5">
        <v>20</v>
      </c>
      <c r="DO52" s="5">
        <v>245</v>
      </c>
      <c r="DP52" s="5"/>
      <c r="DQ52" s="4"/>
      <c r="DR52" s="5">
        <v>20</v>
      </c>
      <c r="DS52" s="5">
        <v>318</v>
      </c>
      <c r="DT52" s="5">
        <v>20</v>
      </c>
      <c r="DU52" s="5">
        <v>257</v>
      </c>
      <c r="DV52" s="5">
        <v>20</v>
      </c>
      <c r="DW52" s="5">
        <v>270</v>
      </c>
      <c r="DX52" s="5">
        <v>20</v>
      </c>
      <c r="DY52" s="5">
        <v>330</v>
      </c>
      <c r="DZ52" s="5"/>
      <c r="EA52" s="5"/>
      <c r="EB52" s="5">
        <v>20</v>
      </c>
      <c r="EC52" s="5">
        <v>208</v>
      </c>
      <c r="ED52" s="5">
        <v>20</v>
      </c>
      <c r="EE52" s="5">
        <v>266</v>
      </c>
      <c r="EF52" s="5">
        <v>20</v>
      </c>
      <c r="EG52" s="5">
        <v>192</v>
      </c>
      <c r="EH52" s="5">
        <v>20</v>
      </c>
      <c r="EI52" s="5">
        <v>205</v>
      </c>
      <c r="EJ52" s="5"/>
      <c r="EK52" s="5"/>
      <c r="EL52" s="5">
        <v>20</v>
      </c>
      <c r="EM52" s="5">
        <v>188</v>
      </c>
      <c r="EN52" s="5">
        <v>20</v>
      </c>
      <c r="EO52" s="5">
        <v>188</v>
      </c>
      <c r="EP52" s="5">
        <v>20</v>
      </c>
      <c r="EQ52" s="5">
        <v>177</v>
      </c>
      <c r="ER52" s="5">
        <v>20</v>
      </c>
      <c r="ES52" s="5">
        <v>189</v>
      </c>
      <c r="ET52" s="5"/>
      <c r="EU52" s="4"/>
      <c r="EV52" s="5">
        <v>20</v>
      </c>
      <c r="EW52" s="5">
        <v>212</v>
      </c>
      <c r="EX52" s="5">
        <v>20</v>
      </c>
      <c r="EY52" s="5">
        <v>224</v>
      </c>
      <c r="EZ52" s="5">
        <v>20</v>
      </c>
      <c r="FA52" s="5">
        <v>216</v>
      </c>
      <c r="FB52" s="5">
        <v>20</v>
      </c>
      <c r="FC52" s="5">
        <v>219</v>
      </c>
      <c r="FD52" s="5"/>
      <c r="FE52" s="5"/>
      <c r="FF52" s="5">
        <v>20</v>
      </c>
      <c r="FG52" s="5">
        <v>197</v>
      </c>
      <c r="FH52" s="5">
        <v>20</v>
      </c>
      <c r="FI52" s="5">
        <v>202</v>
      </c>
      <c r="FJ52" s="5">
        <v>20</v>
      </c>
      <c r="FK52" s="5">
        <v>210</v>
      </c>
      <c r="FL52" s="5">
        <v>20</v>
      </c>
      <c r="FM52" s="5">
        <v>196</v>
      </c>
      <c r="FN52" s="5"/>
      <c r="FO52" s="5"/>
      <c r="FP52" s="5">
        <v>20</v>
      </c>
      <c r="FQ52" s="5">
        <v>194</v>
      </c>
      <c r="FR52" s="5">
        <v>20</v>
      </c>
      <c r="FS52" s="5">
        <v>208</v>
      </c>
      <c r="FT52" s="5">
        <v>20</v>
      </c>
      <c r="FU52" s="5">
        <v>204</v>
      </c>
      <c r="FV52" s="5">
        <v>20</v>
      </c>
      <c r="FW52" s="5">
        <v>211</v>
      </c>
      <c r="FX52" s="5"/>
      <c r="FY52" s="4"/>
      <c r="FZ52" s="5">
        <v>20</v>
      </c>
      <c r="GA52" s="5">
        <v>184</v>
      </c>
      <c r="GB52" s="5">
        <v>20</v>
      </c>
      <c r="GC52" s="5">
        <v>177</v>
      </c>
      <c r="GD52" s="5">
        <v>20</v>
      </c>
      <c r="GE52" s="5">
        <v>171</v>
      </c>
      <c r="GF52" s="5">
        <v>20</v>
      </c>
      <c r="GG52" s="5">
        <v>175</v>
      </c>
      <c r="GH52" s="5"/>
      <c r="GI52" s="5"/>
      <c r="GJ52" s="5">
        <v>20</v>
      </c>
      <c r="GK52" s="5">
        <v>203</v>
      </c>
      <c r="GL52" s="5">
        <v>20</v>
      </c>
      <c r="GM52" s="5">
        <v>187</v>
      </c>
      <c r="GN52" s="5">
        <v>20</v>
      </c>
      <c r="GO52" s="5">
        <v>198</v>
      </c>
      <c r="GP52" s="5">
        <v>20</v>
      </c>
      <c r="GQ52" s="5">
        <v>185</v>
      </c>
      <c r="GR52" s="5"/>
      <c r="GS52" s="5"/>
      <c r="GT52" s="5">
        <v>20</v>
      </c>
      <c r="GU52" s="5">
        <v>183</v>
      </c>
      <c r="GV52" s="5">
        <v>20</v>
      </c>
      <c r="GW52" s="5">
        <v>198</v>
      </c>
      <c r="GX52" s="5">
        <v>20</v>
      </c>
      <c r="GY52" s="5">
        <v>173</v>
      </c>
      <c r="GZ52" s="5">
        <v>20</v>
      </c>
      <c r="HA52" s="5">
        <v>181</v>
      </c>
      <c r="HB52" s="5"/>
      <c r="HC52" s="4"/>
      <c r="HD52" s="5">
        <v>20</v>
      </c>
      <c r="HE52" s="5">
        <v>249</v>
      </c>
      <c r="HF52" s="5">
        <v>20</v>
      </c>
      <c r="HG52" s="5">
        <v>256</v>
      </c>
      <c r="HH52" s="5">
        <v>20</v>
      </c>
      <c r="HI52" s="5">
        <v>260</v>
      </c>
      <c r="HJ52" s="5">
        <v>20</v>
      </c>
      <c r="HK52" s="5">
        <v>258</v>
      </c>
      <c r="HL52" s="5"/>
      <c r="HM52" s="5"/>
      <c r="HN52" s="5">
        <v>20</v>
      </c>
      <c r="HO52" s="5">
        <v>197</v>
      </c>
      <c r="HP52" s="5">
        <v>20</v>
      </c>
      <c r="HQ52" s="5">
        <v>199</v>
      </c>
      <c r="HR52" s="5">
        <v>20</v>
      </c>
      <c r="HS52" s="5">
        <v>205</v>
      </c>
      <c r="HT52" s="5">
        <v>20</v>
      </c>
      <c r="HU52" s="5">
        <v>222</v>
      </c>
      <c r="HV52" s="5"/>
      <c r="HW52" s="5"/>
      <c r="HX52" s="5">
        <v>20</v>
      </c>
      <c r="HY52" s="5">
        <v>244</v>
      </c>
      <c r="HZ52" s="5">
        <v>20</v>
      </c>
      <c r="IA52" s="5">
        <v>255</v>
      </c>
      <c r="IB52" s="5">
        <v>20</v>
      </c>
      <c r="IC52" s="5">
        <v>245</v>
      </c>
      <c r="ID52" s="5">
        <v>20</v>
      </c>
      <c r="IE52" s="5">
        <v>241</v>
      </c>
    </row>
    <row r="53" spans="1:239" x14ac:dyDescent="0.25">
      <c r="A53" s="4"/>
      <c r="B53" s="5">
        <v>21</v>
      </c>
      <c r="C53" s="5">
        <v>209</v>
      </c>
      <c r="D53" s="5">
        <v>21</v>
      </c>
      <c r="E53" s="5">
        <v>215</v>
      </c>
      <c r="F53" s="5">
        <v>21</v>
      </c>
      <c r="G53" s="5">
        <v>212</v>
      </c>
      <c r="H53" s="5">
        <v>21</v>
      </c>
      <c r="I53" s="5">
        <v>210</v>
      </c>
      <c r="J53" s="5"/>
      <c r="K53" s="5"/>
      <c r="L53" s="5">
        <v>21</v>
      </c>
      <c r="M53" s="5">
        <v>212</v>
      </c>
      <c r="N53" s="5">
        <v>21</v>
      </c>
      <c r="O53" s="5">
        <v>219</v>
      </c>
      <c r="P53" s="5">
        <v>21</v>
      </c>
      <c r="Q53" s="5">
        <v>210</v>
      </c>
      <c r="R53" s="5">
        <v>21</v>
      </c>
      <c r="S53" s="5">
        <v>206</v>
      </c>
      <c r="T53" s="5"/>
      <c r="U53" s="5"/>
      <c r="V53" s="5">
        <v>21</v>
      </c>
      <c r="W53" s="5">
        <v>195</v>
      </c>
      <c r="X53" s="5">
        <v>21</v>
      </c>
      <c r="Y53" s="5">
        <v>183</v>
      </c>
      <c r="Z53" s="5">
        <v>21</v>
      </c>
      <c r="AA53" s="5">
        <v>187</v>
      </c>
      <c r="AB53" s="5">
        <v>21</v>
      </c>
      <c r="AC53" s="5">
        <v>197</v>
      </c>
      <c r="AD53" s="5"/>
      <c r="AE53" s="4"/>
      <c r="AF53" s="5">
        <v>21</v>
      </c>
      <c r="AG53" s="5">
        <v>236</v>
      </c>
      <c r="AH53" s="5">
        <v>21</v>
      </c>
      <c r="AI53" s="5">
        <v>227</v>
      </c>
      <c r="AJ53" s="5">
        <v>21</v>
      </c>
      <c r="AK53" s="5">
        <v>212</v>
      </c>
      <c r="AL53" s="5">
        <v>21</v>
      </c>
      <c r="AM53" s="5">
        <v>247</v>
      </c>
      <c r="AN53" s="5"/>
      <c r="AO53" s="5"/>
      <c r="AP53" s="5">
        <v>21</v>
      </c>
      <c r="AQ53" s="5">
        <v>222</v>
      </c>
      <c r="AR53" s="5">
        <v>21</v>
      </c>
      <c r="AS53" s="5">
        <v>231</v>
      </c>
      <c r="AT53" s="5">
        <v>21</v>
      </c>
      <c r="AU53" s="5">
        <v>219</v>
      </c>
      <c r="AV53" s="5">
        <v>21</v>
      </c>
      <c r="AW53" s="5">
        <v>225</v>
      </c>
      <c r="AX53" s="5"/>
      <c r="AY53" s="5"/>
      <c r="AZ53" s="5">
        <v>21</v>
      </c>
      <c r="BA53" s="5">
        <v>210</v>
      </c>
      <c r="BB53" s="5">
        <v>21</v>
      </c>
      <c r="BC53" s="5">
        <v>213</v>
      </c>
      <c r="BD53" s="5">
        <v>21</v>
      </c>
      <c r="BE53" s="5">
        <v>221</v>
      </c>
      <c r="BF53" s="5">
        <v>21</v>
      </c>
      <c r="BG53" s="5">
        <v>211</v>
      </c>
      <c r="BH53" s="5"/>
      <c r="BI53" s="4"/>
      <c r="BJ53" s="5">
        <v>21</v>
      </c>
      <c r="BK53" s="5">
        <v>212</v>
      </c>
      <c r="BL53" s="5">
        <v>21</v>
      </c>
      <c r="BM53" s="5">
        <v>193</v>
      </c>
      <c r="BN53" s="5">
        <v>21</v>
      </c>
      <c r="BO53" s="5">
        <v>216</v>
      </c>
      <c r="BP53" s="5">
        <v>21</v>
      </c>
      <c r="BQ53" s="5">
        <v>204</v>
      </c>
      <c r="BR53" s="5"/>
      <c r="BS53" s="5"/>
      <c r="BT53" s="5">
        <v>21</v>
      </c>
      <c r="BU53" s="5">
        <v>201</v>
      </c>
      <c r="BV53" s="5">
        <v>21</v>
      </c>
      <c r="BW53" s="5">
        <v>198</v>
      </c>
      <c r="BX53" s="5">
        <v>21</v>
      </c>
      <c r="BY53" s="5">
        <v>190</v>
      </c>
      <c r="BZ53" s="5">
        <v>21</v>
      </c>
      <c r="CA53" s="5">
        <v>201</v>
      </c>
      <c r="CB53" s="5"/>
      <c r="CC53" s="5"/>
      <c r="CD53" s="5">
        <v>21</v>
      </c>
      <c r="CE53" s="5">
        <v>168</v>
      </c>
      <c r="CF53" s="5">
        <v>21</v>
      </c>
      <c r="CG53" s="5">
        <v>162</v>
      </c>
      <c r="CH53" s="5">
        <v>21</v>
      </c>
      <c r="CI53" s="5">
        <v>174</v>
      </c>
      <c r="CJ53" s="5">
        <v>21</v>
      </c>
      <c r="CK53" s="5">
        <v>171</v>
      </c>
      <c r="CL53" s="5"/>
      <c r="CM53" s="4"/>
      <c r="CN53" s="5">
        <v>21</v>
      </c>
      <c r="CO53" s="5">
        <v>194</v>
      </c>
      <c r="CP53" s="5">
        <v>21</v>
      </c>
      <c r="CQ53" s="5">
        <v>192</v>
      </c>
      <c r="CR53" s="5">
        <v>21</v>
      </c>
      <c r="CS53" s="5">
        <v>202</v>
      </c>
      <c r="CT53" s="5">
        <v>21</v>
      </c>
      <c r="CU53" s="5">
        <v>198</v>
      </c>
      <c r="CV53" s="5"/>
      <c r="CW53" s="5"/>
      <c r="CX53" s="5">
        <v>21</v>
      </c>
      <c r="CY53" s="5">
        <v>230</v>
      </c>
      <c r="CZ53" s="5">
        <v>21</v>
      </c>
      <c r="DA53" s="5">
        <v>223</v>
      </c>
      <c r="DB53" s="5">
        <v>21</v>
      </c>
      <c r="DC53" s="5">
        <v>220</v>
      </c>
      <c r="DD53" s="5">
        <v>21</v>
      </c>
      <c r="DE53" s="5">
        <v>235</v>
      </c>
      <c r="DF53" s="5"/>
      <c r="DG53" s="5"/>
      <c r="DH53" s="5">
        <v>21</v>
      </c>
      <c r="DI53" s="5">
        <v>222</v>
      </c>
      <c r="DJ53" s="5">
        <v>21</v>
      </c>
      <c r="DK53" s="5">
        <v>249</v>
      </c>
      <c r="DL53" s="5">
        <v>21</v>
      </c>
      <c r="DM53" s="5">
        <v>243</v>
      </c>
      <c r="DN53" s="5">
        <v>21</v>
      </c>
      <c r="DO53" s="5">
        <v>240</v>
      </c>
      <c r="DP53" s="5"/>
      <c r="DQ53" s="4"/>
      <c r="DR53" s="5">
        <v>21</v>
      </c>
      <c r="DS53" s="5">
        <v>327</v>
      </c>
      <c r="DT53" s="5">
        <v>21</v>
      </c>
      <c r="DU53" s="5">
        <v>249</v>
      </c>
      <c r="DV53" s="5">
        <v>21</v>
      </c>
      <c r="DW53" s="5">
        <v>258</v>
      </c>
      <c r="DX53" s="5">
        <v>21</v>
      </c>
      <c r="DY53" s="5">
        <v>328</v>
      </c>
      <c r="DZ53" s="5"/>
      <c r="EA53" s="5"/>
      <c r="EB53" s="5">
        <v>21</v>
      </c>
      <c r="EC53" s="5">
        <v>204</v>
      </c>
      <c r="ED53" s="5">
        <v>21</v>
      </c>
      <c r="EE53" s="5">
        <v>267</v>
      </c>
      <c r="EF53" s="5">
        <v>21</v>
      </c>
      <c r="EG53" s="5">
        <v>184</v>
      </c>
      <c r="EH53" s="5">
        <v>21</v>
      </c>
      <c r="EI53" s="5">
        <v>202</v>
      </c>
      <c r="EJ53" s="5"/>
      <c r="EK53" s="5"/>
      <c r="EL53" s="5">
        <v>21</v>
      </c>
      <c r="EM53" s="5">
        <v>190</v>
      </c>
      <c r="EN53" s="5">
        <v>21</v>
      </c>
      <c r="EO53" s="5">
        <v>184</v>
      </c>
      <c r="EP53" s="5">
        <v>21</v>
      </c>
      <c r="EQ53" s="5">
        <v>189</v>
      </c>
      <c r="ER53" s="5">
        <v>21</v>
      </c>
      <c r="ES53" s="5">
        <v>214</v>
      </c>
      <c r="ET53" s="5"/>
      <c r="EU53" s="4"/>
      <c r="EV53" s="5">
        <v>21</v>
      </c>
      <c r="EW53" s="5">
        <v>214</v>
      </c>
      <c r="EX53" s="5">
        <v>21</v>
      </c>
      <c r="EY53" s="5">
        <v>220</v>
      </c>
      <c r="EZ53" s="5">
        <v>21</v>
      </c>
      <c r="FA53" s="5">
        <v>222</v>
      </c>
      <c r="FB53" s="5">
        <v>21</v>
      </c>
      <c r="FC53" s="5">
        <v>211</v>
      </c>
      <c r="FD53" s="5"/>
      <c r="FE53" s="5"/>
      <c r="FF53" s="5">
        <v>21</v>
      </c>
      <c r="FG53" s="5">
        <v>196</v>
      </c>
      <c r="FH53" s="5">
        <v>21</v>
      </c>
      <c r="FI53" s="5">
        <v>213</v>
      </c>
      <c r="FJ53" s="5">
        <v>21</v>
      </c>
      <c r="FK53" s="5">
        <v>195</v>
      </c>
      <c r="FL53" s="5">
        <v>21</v>
      </c>
      <c r="FM53" s="5">
        <v>194</v>
      </c>
      <c r="FN53" s="5"/>
      <c r="FO53" s="5"/>
      <c r="FP53" s="5">
        <v>21</v>
      </c>
      <c r="FQ53" s="5">
        <v>200</v>
      </c>
      <c r="FR53" s="5">
        <v>21</v>
      </c>
      <c r="FS53" s="5">
        <v>208</v>
      </c>
      <c r="FT53" s="5">
        <v>21</v>
      </c>
      <c r="FU53" s="5">
        <v>200</v>
      </c>
      <c r="FV53" s="5">
        <v>21</v>
      </c>
      <c r="FW53" s="5">
        <v>204</v>
      </c>
      <c r="FX53" s="5"/>
      <c r="FY53" s="4"/>
      <c r="FZ53" s="5">
        <v>21</v>
      </c>
      <c r="GA53" s="5">
        <v>175</v>
      </c>
      <c r="GB53" s="5">
        <v>21</v>
      </c>
      <c r="GC53" s="5">
        <v>171</v>
      </c>
      <c r="GD53" s="5">
        <v>21</v>
      </c>
      <c r="GE53" s="5">
        <v>176</v>
      </c>
      <c r="GF53" s="5">
        <v>21</v>
      </c>
      <c r="GG53" s="5">
        <v>176</v>
      </c>
      <c r="GH53" s="5"/>
      <c r="GI53" s="5"/>
      <c r="GJ53" s="5">
        <v>21</v>
      </c>
      <c r="GK53" s="5">
        <v>197</v>
      </c>
      <c r="GL53" s="5">
        <v>21</v>
      </c>
      <c r="GM53" s="5">
        <v>193</v>
      </c>
      <c r="GN53" s="5">
        <v>21</v>
      </c>
      <c r="GO53" s="5">
        <v>192</v>
      </c>
      <c r="GP53" s="5">
        <v>21</v>
      </c>
      <c r="GQ53" s="5">
        <v>197</v>
      </c>
      <c r="GR53" s="5"/>
      <c r="GS53" s="5"/>
      <c r="GT53" s="5">
        <v>21</v>
      </c>
      <c r="GU53" s="5">
        <v>173</v>
      </c>
      <c r="GV53" s="5">
        <v>21</v>
      </c>
      <c r="GW53" s="5">
        <v>183</v>
      </c>
      <c r="GX53" s="5">
        <v>21</v>
      </c>
      <c r="GY53" s="5">
        <v>170</v>
      </c>
      <c r="GZ53" s="5">
        <v>21</v>
      </c>
      <c r="HA53" s="5">
        <v>177</v>
      </c>
      <c r="HB53" s="5"/>
      <c r="HC53" s="4"/>
      <c r="HD53" s="5">
        <v>21</v>
      </c>
      <c r="HE53" s="5">
        <v>251</v>
      </c>
      <c r="HF53" s="5">
        <v>21</v>
      </c>
      <c r="HG53" s="5">
        <v>264</v>
      </c>
      <c r="HH53" s="5">
        <v>21</v>
      </c>
      <c r="HI53" s="5">
        <v>262</v>
      </c>
      <c r="HJ53" s="5">
        <v>21</v>
      </c>
      <c r="HK53" s="5">
        <v>259</v>
      </c>
      <c r="HL53" s="5"/>
      <c r="HM53" s="5"/>
      <c r="HN53" s="5">
        <v>21</v>
      </c>
      <c r="HO53" s="5">
        <v>193</v>
      </c>
      <c r="HP53" s="5">
        <v>21</v>
      </c>
      <c r="HQ53" s="5">
        <v>196</v>
      </c>
      <c r="HR53" s="5">
        <v>21</v>
      </c>
      <c r="HS53" s="5">
        <v>202</v>
      </c>
      <c r="HT53" s="5">
        <v>21</v>
      </c>
      <c r="HU53" s="5">
        <v>208</v>
      </c>
      <c r="HV53" s="5"/>
      <c r="HW53" s="5"/>
      <c r="HX53" s="5">
        <v>21</v>
      </c>
      <c r="HY53" s="5">
        <v>242</v>
      </c>
      <c r="HZ53" s="5">
        <v>21</v>
      </c>
      <c r="IA53" s="5">
        <v>271</v>
      </c>
      <c r="IB53" s="5">
        <v>21</v>
      </c>
      <c r="IC53" s="5">
        <v>242</v>
      </c>
      <c r="ID53" s="5">
        <v>21</v>
      </c>
      <c r="IE53" s="5">
        <v>244</v>
      </c>
    </row>
    <row r="54" spans="1:239" x14ac:dyDescent="0.25">
      <c r="A54" s="4"/>
      <c r="B54" s="5">
        <v>22</v>
      </c>
      <c r="C54" s="5">
        <v>193</v>
      </c>
      <c r="D54" s="5">
        <v>22</v>
      </c>
      <c r="E54" s="5">
        <v>211</v>
      </c>
      <c r="F54" s="5">
        <v>22</v>
      </c>
      <c r="G54" s="5">
        <v>213</v>
      </c>
      <c r="H54" s="5">
        <v>22</v>
      </c>
      <c r="I54" s="5">
        <v>205</v>
      </c>
      <c r="J54" s="5"/>
      <c r="K54" s="5"/>
      <c r="L54" s="5">
        <v>22</v>
      </c>
      <c r="M54" s="5">
        <v>219</v>
      </c>
      <c r="N54" s="5">
        <v>22</v>
      </c>
      <c r="O54" s="5">
        <v>210</v>
      </c>
      <c r="P54" s="5">
        <v>22</v>
      </c>
      <c r="Q54" s="5">
        <v>201</v>
      </c>
      <c r="R54" s="5">
        <v>22</v>
      </c>
      <c r="S54" s="5">
        <v>204</v>
      </c>
      <c r="T54" s="5"/>
      <c r="U54" s="5"/>
      <c r="V54" s="5">
        <v>22</v>
      </c>
      <c r="W54" s="5">
        <v>203</v>
      </c>
      <c r="X54" s="5">
        <v>22</v>
      </c>
      <c r="Y54" s="5">
        <v>186</v>
      </c>
      <c r="Z54" s="5">
        <v>22</v>
      </c>
      <c r="AA54" s="5">
        <v>182</v>
      </c>
      <c r="AB54" s="5">
        <v>22</v>
      </c>
      <c r="AC54" s="5">
        <v>198</v>
      </c>
      <c r="AD54" s="5"/>
      <c r="AE54" s="4"/>
      <c r="AF54" s="5">
        <v>22</v>
      </c>
      <c r="AG54" s="5">
        <v>224</v>
      </c>
      <c r="AH54" s="5">
        <v>22</v>
      </c>
      <c r="AI54" s="5">
        <v>238</v>
      </c>
      <c r="AJ54" s="5">
        <v>22</v>
      </c>
      <c r="AK54" s="5">
        <v>229</v>
      </c>
      <c r="AL54" s="5">
        <v>22</v>
      </c>
      <c r="AM54" s="5">
        <v>246</v>
      </c>
      <c r="AN54" s="5"/>
      <c r="AO54" s="5"/>
      <c r="AP54" s="5">
        <v>22</v>
      </c>
      <c r="AQ54" s="5">
        <v>223</v>
      </c>
      <c r="AR54" s="5">
        <v>22</v>
      </c>
      <c r="AS54" s="5">
        <v>225</v>
      </c>
      <c r="AT54" s="5">
        <v>22</v>
      </c>
      <c r="AU54" s="5">
        <v>216</v>
      </c>
      <c r="AV54" s="5">
        <v>22</v>
      </c>
      <c r="AW54" s="5">
        <v>232</v>
      </c>
      <c r="AX54" s="5"/>
      <c r="AY54" s="5"/>
      <c r="AZ54" s="5">
        <v>22</v>
      </c>
      <c r="BA54" s="5">
        <v>213</v>
      </c>
      <c r="BB54" s="5">
        <v>22</v>
      </c>
      <c r="BC54" s="5">
        <v>211</v>
      </c>
      <c r="BD54" s="5">
        <v>22</v>
      </c>
      <c r="BE54" s="5">
        <v>219</v>
      </c>
      <c r="BF54" s="5">
        <v>22</v>
      </c>
      <c r="BG54" s="5">
        <v>213</v>
      </c>
      <c r="BH54" s="5"/>
      <c r="BI54" s="4"/>
      <c r="BJ54" s="5">
        <v>22</v>
      </c>
      <c r="BK54" s="5">
        <v>214</v>
      </c>
      <c r="BL54" s="5">
        <v>22</v>
      </c>
      <c r="BM54" s="5">
        <v>210</v>
      </c>
      <c r="BN54" s="5">
        <v>22</v>
      </c>
      <c r="BO54" s="5">
        <v>210</v>
      </c>
      <c r="BP54" s="5">
        <v>22</v>
      </c>
      <c r="BQ54" s="5">
        <v>199</v>
      </c>
      <c r="BR54" s="5"/>
      <c r="BS54" s="5"/>
      <c r="BT54" s="5">
        <v>22</v>
      </c>
      <c r="BU54" s="5">
        <v>196</v>
      </c>
      <c r="BV54" s="5">
        <v>22</v>
      </c>
      <c r="BW54" s="5">
        <v>191</v>
      </c>
      <c r="BX54" s="5">
        <v>22</v>
      </c>
      <c r="BY54" s="5">
        <v>210</v>
      </c>
      <c r="BZ54" s="5">
        <v>22</v>
      </c>
      <c r="CA54" s="5">
        <v>214</v>
      </c>
      <c r="CB54" s="5"/>
      <c r="CC54" s="5"/>
      <c r="CD54" s="5">
        <v>22</v>
      </c>
      <c r="CE54" s="5">
        <v>170</v>
      </c>
      <c r="CF54" s="5">
        <v>22</v>
      </c>
      <c r="CG54" s="5">
        <v>161</v>
      </c>
      <c r="CH54" s="5">
        <v>22</v>
      </c>
      <c r="CI54" s="5">
        <v>169</v>
      </c>
      <c r="CJ54" s="5">
        <v>22</v>
      </c>
      <c r="CK54" s="5">
        <v>183</v>
      </c>
      <c r="CL54" s="5"/>
      <c r="CM54" s="4"/>
      <c r="CN54" s="5">
        <v>22</v>
      </c>
      <c r="CO54" s="5">
        <v>202</v>
      </c>
      <c r="CP54" s="5">
        <v>22</v>
      </c>
      <c r="CQ54" s="5">
        <v>206</v>
      </c>
      <c r="CR54" s="5">
        <v>22</v>
      </c>
      <c r="CS54" s="5">
        <v>203</v>
      </c>
      <c r="CT54" s="5">
        <v>22</v>
      </c>
      <c r="CU54" s="5">
        <v>203</v>
      </c>
      <c r="CV54" s="5"/>
      <c r="CW54" s="5"/>
      <c r="CX54" s="5">
        <v>22</v>
      </c>
      <c r="CY54" s="5">
        <v>231</v>
      </c>
      <c r="CZ54" s="5">
        <v>22</v>
      </c>
      <c r="DA54" s="5">
        <v>232</v>
      </c>
      <c r="DB54" s="5">
        <v>22</v>
      </c>
      <c r="DC54" s="5">
        <v>221</v>
      </c>
      <c r="DD54" s="5">
        <v>22</v>
      </c>
      <c r="DE54" s="5">
        <v>244</v>
      </c>
      <c r="DF54" s="5"/>
      <c r="DG54" s="5"/>
      <c r="DH54" s="5">
        <v>22</v>
      </c>
      <c r="DI54" s="5">
        <v>218</v>
      </c>
      <c r="DJ54" s="5">
        <v>22</v>
      </c>
      <c r="DK54" s="5">
        <v>243</v>
      </c>
      <c r="DL54" s="5">
        <v>22</v>
      </c>
      <c r="DM54" s="5">
        <v>237</v>
      </c>
      <c r="DN54" s="5">
        <v>22</v>
      </c>
      <c r="DO54" s="5">
        <v>239</v>
      </c>
      <c r="DP54" s="5"/>
      <c r="DQ54" s="4"/>
      <c r="DR54" s="5">
        <v>22</v>
      </c>
      <c r="DS54" s="5">
        <v>305</v>
      </c>
      <c r="DT54" s="5">
        <v>22</v>
      </c>
      <c r="DU54" s="5">
        <v>244</v>
      </c>
      <c r="DV54" s="5">
        <v>22</v>
      </c>
      <c r="DW54" s="5">
        <v>269</v>
      </c>
      <c r="DX54" s="5">
        <v>22</v>
      </c>
      <c r="DY54" s="5">
        <v>328</v>
      </c>
      <c r="DZ54" s="5"/>
      <c r="EA54" s="5"/>
      <c r="EB54" s="5">
        <v>22</v>
      </c>
      <c r="EC54" s="5">
        <v>206</v>
      </c>
      <c r="ED54" s="5">
        <v>22</v>
      </c>
      <c r="EE54" s="5">
        <v>260</v>
      </c>
      <c r="EF54" s="5">
        <v>22</v>
      </c>
      <c r="EG54" s="5">
        <v>189</v>
      </c>
      <c r="EH54" s="5">
        <v>22</v>
      </c>
      <c r="EI54" s="5">
        <v>198</v>
      </c>
      <c r="EJ54" s="5"/>
      <c r="EK54" s="5"/>
      <c r="EL54" s="5">
        <v>22</v>
      </c>
      <c r="EM54" s="5">
        <v>185</v>
      </c>
      <c r="EN54" s="5">
        <v>22</v>
      </c>
      <c r="EO54" s="5">
        <v>183</v>
      </c>
      <c r="EP54" s="5">
        <v>22</v>
      </c>
      <c r="EQ54" s="5">
        <v>188</v>
      </c>
      <c r="ER54" s="5">
        <v>22</v>
      </c>
      <c r="ES54" s="5">
        <v>185</v>
      </c>
      <c r="ET54" s="5"/>
      <c r="EU54" s="4"/>
      <c r="EV54" s="5">
        <v>22</v>
      </c>
      <c r="EW54" s="5">
        <v>215</v>
      </c>
      <c r="EX54" s="5">
        <v>22</v>
      </c>
      <c r="EY54" s="5">
        <v>230</v>
      </c>
      <c r="EZ54" s="5">
        <v>22</v>
      </c>
      <c r="FA54" s="5">
        <v>218</v>
      </c>
      <c r="FB54" s="5">
        <v>22</v>
      </c>
      <c r="FC54" s="5">
        <v>211</v>
      </c>
      <c r="FD54" s="5"/>
      <c r="FE54" s="5"/>
      <c r="FF54" s="5">
        <v>22</v>
      </c>
      <c r="FG54" s="5">
        <v>194</v>
      </c>
      <c r="FH54" s="5">
        <v>22</v>
      </c>
      <c r="FI54" s="5">
        <v>208</v>
      </c>
      <c r="FJ54" s="5">
        <v>22</v>
      </c>
      <c r="FK54" s="5">
        <v>205</v>
      </c>
      <c r="FL54" s="5">
        <v>22</v>
      </c>
      <c r="FM54" s="5">
        <v>220</v>
      </c>
      <c r="FN54" s="5"/>
      <c r="FO54" s="5"/>
      <c r="FP54" s="5">
        <v>22</v>
      </c>
      <c r="FQ54" s="5">
        <v>197</v>
      </c>
      <c r="FR54" s="5">
        <v>22</v>
      </c>
      <c r="FS54" s="5">
        <v>193</v>
      </c>
      <c r="FT54" s="5">
        <v>22</v>
      </c>
      <c r="FU54" s="5">
        <v>197</v>
      </c>
      <c r="FV54" s="5">
        <v>22</v>
      </c>
      <c r="FW54" s="5">
        <v>195</v>
      </c>
      <c r="FX54" s="5"/>
      <c r="FY54" s="4"/>
      <c r="FZ54" s="5">
        <v>22</v>
      </c>
      <c r="GA54" s="5">
        <v>178</v>
      </c>
      <c r="GB54" s="5">
        <v>22</v>
      </c>
      <c r="GC54" s="5">
        <v>171</v>
      </c>
      <c r="GD54" s="5">
        <v>22</v>
      </c>
      <c r="GE54" s="5">
        <v>184</v>
      </c>
      <c r="GF54" s="5">
        <v>22</v>
      </c>
      <c r="GG54" s="5">
        <v>179</v>
      </c>
      <c r="GH54" s="5"/>
      <c r="GI54" s="5"/>
      <c r="GJ54" s="5">
        <v>22</v>
      </c>
      <c r="GK54" s="5">
        <v>188</v>
      </c>
      <c r="GL54" s="5">
        <v>22</v>
      </c>
      <c r="GM54" s="5">
        <v>189</v>
      </c>
      <c r="GN54" s="5">
        <v>22</v>
      </c>
      <c r="GO54" s="5">
        <v>192</v>
      </c>
      <c r="GP54" s="5">
        <v>22</v>
      </c>
      <c r="GQ54" s="5">
        <v>188</v>
      </c>
      <c r="GR54" s="5"/>
      <c r="GS54" s="5"/>
      <c r="GT54" s="5">
        <v>22</v>
      </c>
      <c r="GU54" s="5">
        <v>181</v>
      </c>
      <c r="GV54" s="5">
        <v>22</v>
      </c>
      <c r="GW54" s="5">
        <v>189</v>
      </c>
      <c r="GX54" s="5">
        <v>22</v>
      </c>
      <c r="GY54" s="5">
        <v>172</v>
      </c>
      <c r="GZ54" s="5">
        <v>22</v>
      </c>
      <c r="HA54" s="5">
        <v>182</v>
      </c>
      <c r="HB54" s="5"/>
      <c r="HC54" s="4"/>
      <c r="HD54" s="5">
        <v>22</v>
      </c>
      <c r="HE54" s="5">
        <v>230</v>
      </c>
      <c r="HF54" s="5">
        <v>22</v>
      </c>
      <c r="HG54" s="5">
        <v>257</v>
      </c>
      <c r="HH54" s="5">
        <v>22</v>
      </c>
      <c r="HI54" s="5">
        <v>270</v>
      </c>
      <c r="HJ54" s="5">
        <v>22</v>
      </c>
      <c r="HK54" s="5">
        <v>264</v>
      </c>
      <c r="HL54" s="5"/>
      <c r="HM54" s="5"/>
      <c r="HN54" s="5">
        <v>22</v>
      </c>
      <c r="HO54" s="5">
        <v>203</v>
      </c>
      <c r="HP54" s="5">
        <v>22</v>
      </c>
      <c r="HQ54" s="5">
        <v>209</v>
      </c>
      <c r="HR54" s="5">
        <v>22</v>
      </c>
      <c r="HS54" s="5">
        <v>195</v>
      </c>
      <c r="HT54" s="5">
        <v>22</v>
      </c>
      <c r="HU54" s="5">
        <v>205</v>
      </c>
      <c r="HV54" s="5"/>
      <c r="HW54" s="5"/>
      <c r="HX54" s="5">
        <v>22</v>
      </c>
      <c r="HY54" s="5">
        <v>247</v>
      </c>
      <c r="HZ54" s="5">
        <v>22</v>
      </c>
      <c r="IA54" s="5">
        <v>247</v>
      </c>
      <c r="IB54" s="5">
        <v>22</v>
      </c>
      <c r="IC54" s="5">
        <v>253</v>
      </c>
      <c r="ID54" s="5">
        <v>22</v>
      </c>
      <c r="IE54" s="5">
        <v>247</v>
      </c>
    </row>
    <row r="55" spans="1:239" x14ac:dyDescent="0.25">
      <c r="A55" s="4"/>
      <c r="B55" s="5">
        <v>23</v>
      </c>
      <c r="C55" s="5">
        <v>193</v>
      </c>
      <c r="D55" s="5">
        <v>23</v>
      </c>
      <c r="E55" s="5">
        <v>212</v>
      </c>
      <c r="F55" s="5">
        <v>23</v>
      </c>
      <c r="G55" s="5">
        <v>216</v>
      </c>
      <c r="H55" s="5">
        <v>23</v>
      </c>
      <c r="I55" s="5">
        <v>237</v>
      </c>
      <c r="J55" s="5"/>
      <c r="K55" s="5"/>
      <c r="L55" s="5">
        <v>23</v>
      </c>
      <c r="M55" s="5">
        <v>205</v>
      </c>
      <c r="N55" s="5">
        <v>23</v>
      </c>
      <c r="O55" s="5">
        <v>218</v>
      </c>
      <c r="P55" s="5">
        <v>23</v>
      </c>
      <c r="Q55" s="5">
        <v>196</v>
      </c>
      <c r="R55" s="5">
        <v>23</v>
      </c>
      <c r="S55" s="5">
        <v>201</v>
      </c>
      <c r="T55" s="5"/>
      <c r="U55" s="5"/>
      <c r="V55" s="5">
        <v>23</v>
      </c>
      <c r="W55" s="5">
        <v>210</v>
      </c>
      <c r="X55" s="5">
        <v>23</v>
      </c>
      <c r="Y55" s="5">
        <v>182</v>
      </c>
      <c r="Z55" s="5">
        <v>23</v>
      </c>
      <c r="AA55" s="5">
        <v>185</v>
      </c>
      <c r="AB55" s="5">
        <v>23</v>
      </c>
      <c r="AC55" s="5">
        <v>206</v>
      </c>
      <c r="AD55" s="5"/>
      <c r="AE55" s="4"/>
      <c r="AF55" s="5">
        <v>23</v>
      </c>
      <c r="AG55" s="5">
        <v>226</v>
      </c>
      <c r="AH55" s="5">
        <v>23</v>
      </c>
      <c r="AI55" s="5">
        <v>235</v>
      </c>
      <c r="AJ55" s="5">
        <v>23</v>
      </c>
      <c r="AK55" s="5">
        <v>216</v>
      </c>
      <c r="AL55" s="5">
        <v>23</v>
      </c>
      <c r="AM55" s="5">
        <v>241</v>
      </c>
      <c r="AN55" s="5"/>
      <c r="AO55" s="5"/>
      <c r="AP55" s="5">
        <v>23</v>
      </c>
      <c r="AQ55" s="5">
        <v>236</v>
      </c>
      <c r="AR55" s="5">
        <v>23</v>
      </c>
      <c r="AS55" s="5">
        <v>229</v>
      </c>
      <c r="AT55" s="5">
        <v>23</v>
      </c>
      <c r="AU55" s="5">
        <v>219</v>
      </c>
      <c r="AV55" s="5">
        <v>23</v>
      </c>
      <c r="AW55" s="5">
        <v>234</v>
      </c>
      <c r="AX55" s="5"/>
      <c r="AY55" s="5"/>
      <c r="AZ55" s="5">
        <v>23</v>
      </c>
      <c r="BA55" s="5">
        <v>212</v>
      </c>
      <c r="BB55" s="5">
        <v>23</v>
      </c>
      <c r="BC55" s="5">
        <v>210</v>
      </c>
      <c r="BD55" s="5">
        <v>23</v>
      </c>
      <c r="BE55" s="5">
        <v>223</v>
      </c>
      <c r="BF55" s="5">
        <v>23</v>
      </c>
      <c r="BG55" s="5">
        <v>202</v>
      </c>
      <c r="BH55" s="5"/>
      <c r="BI55" s="4"/>
      <c r="BJ55" s="5">
        <v>23</v>
      </c>
      <c r="BK55" s="5">
        <v>212</v>
      </c>
      <c r="BL55" s="5">
        <v>23</v>
      </c>
      <c r="BM55" s="5">
        <v>210</v>
      </c>
      <c r="BN55" s="5">
        <v>23</v>
      </c>
      <c r="BO55" s="5">
        <v>211</v>
      </c>
      <c r="BP55" s="5">
        <v>23</v>
      </c>
      <c r="BQ55" s="5">
        <v>203</v>
      </c>
      <c r="BR55" s="5"/>
      <c r="BS55" s="5"/>
      <c r="BT55" s="5">
        <v>23</v>
      </c>
      <c r="BU55" s="5">
        <v>201</v>
      </c>
      <c r="BV55" s="5">
        <v>23</v>
      </c>
      <c r="BW55" s="5">
        <v>191</v>
      </c>
      <c r="BX55" s="5">
        <v>23</v>
      </c>
      <c r="BY55" s="5">
        <v>194</v>
      </c>
      <c r="BZ55" s="5">
        <v>23</v>
      </c>
      <c r="CA55" s="5">
        <v>199</v>
      </c>
      <c r="CB55" s="5"/>
      <c r="CC55" s="5"/>
      <c r="CD55" s="5">
        <v>23</v>
      </c>
      <c r="CE55" s="5">
        <v>160</v>
      </c>
      <c r="CF55" s="5">
        <v>23</v>
      </c>
      <c r="CG55" s="5">
        <v>168</v>
      </c>
      <c r="CH55" s="5">
        <v>23</v>
      </c>
      <c r="CI55" s="5">
        <v>164</v>
      </c>
      <c r="CJ55" s="5">
        <v>23</v>
      </c>
      <c r="CK55" s="5">
        <v>178</v>
      </c>
      <c r="CL55" s="5"/>
      <c r="CM55" s="4"/>
      <c r="CN55" s="5">
        <v>23</v>
      </c>
      <c r="CO55" s="5">
        <v>193</v>
      </c>
      <c r="CP55" s="5">
        <v>23</v>
      </c>
      <c r="CQ55" s="5">
        <v>197</v>
      </c>
      <c r="CR55" s="5">
        <v>23</v>
      </c>
      <c r="CS55" s="5">
        <v>197</v>
      </c>
      <c r="CT55" s="5">
        <v>23</v>
      </c>
      <c r="CU55" s="5">
        <v>195</v>
      </c>
      <c r="CV55" s="5"/>
      <c r="CW55" s="5"/>
      <c r="CX55" s="5">
        <v>23</v>
      </c>
      <c r="CY55" s="5">
        <v>230</v>
      </c>
      <c r="CZ55" s="5">
        <v>23</v>
      </c>
      <c r="DA55" s="5">
        <v>227</v>
      </c>
      <c r="DB55" s="5">
        <v>23</v>
      </c>
      <c r="DC55" s="5">
        <v>221</v>
      </c>
      <c r="DD55" s="5">
        <v>23</v>
      </c>
      <c r="DE55" s="5">
        <v>236</v>
      </c>
      <c r="DF55" s="5"/>
      <c r="DG55" s="5"/>
      <c r="DH55" s="5">
        <v>23</v>
      </c>
      <c r="DI55" s="5">
        <v>215</v>
      </c>
      <c r="DJ55" s="5">
        <v>23</v>
      </c>
      <c r="DK55" s="5">
        <v>246</v>
      </c>
      <c r="DL55" s="5">
        <v>23</v>
      </c>
      <c r="DM55" s="5">
        <v>240</v>
      </c>
      <c r="DN55" s="5">
        <v>23</v>
      </c>
      <c r="DO55" s="5">
        <v>239</v>
      </c>
      <c r="DP55" s="5"/>
      <c r="DQ55" s="4"/>
      <c r="DR55" s="5">
        <v>23</v>
      </c>
      <c r="DS55" s="5">
        <v>312</v>
      </c>
      <c r="DT55" s="5">
        <v>23</v>
      </c>
      <c r="DU55" s="5">
        <v>259</v>
      </c>
      <c r="DV55" s="5">
        <v>23</v>
      </c>
      <c r="DW55" s="5">
        <v>259</v>
      </c>
      <c r="DX55" s="5">
        <v>23</v>
      </c>
      <c r="DY55" s="5">
        <v>333</v>
      </c>
      <c r="DZ55" s="5"/>
      <c r="EA55" s="5"/>
      <c r="EB55" s="5">
        <v>23</v>
      </c>
      <c r="EC55" s="5">
        <v>218</v>
      </c>
      <c r="ED55" s="5">
        <v>23</v>
      </c>
      <c r="EE55" s="5">
        <v>270</v>
      </c>
      <c r="EF55" s="5">
        <v>23</v>
      </c>
      <c r="EG55" s="5">
        <v>195</v>
      </c>
      <c r="EH55" s="5">
        <v>23</v>
      </c>
      <c r="EI55" s="5">
        <v>206</v>
      </c>
      <c r="EJ55" s="5"/>
      <c r="EK55" s="5"/>
      <c r="EL55" s="5">
        <v>23</v>
      </c>
      <c r="EM55" s="5">
        <v>198</v>
      </c>
      <c r="EN55" s="5">
        <v>23</v>
      </c>
      <c r="EO55" s="5">
        <v>195</v>
      </c>
      <c r="EP55" s="5">
        <v>23</v>
      </c>
      <c r="EQ55" s="5">
        <v>180</v>
      </c>
      <c r="ER55" s="5">
        <v>23</v>
      </c>
      <c r="ES55" s="5">
        <v>184</v>
      </c>
      <c r="ET55" s="5"/>
      <c r="EU55" s="4"/>
      <c r="EV55" s="5">
        <v>23</v>
      </c>
      <c r="EW55" s="5">
        <v>239</v>
      </c>
      <c r="EX55" s="5">
        <v>23</v>
      </c>
      <c r="EY55" s="5">
        <v>212</v>
      </c>
      <c r="EZ55" s="5">
        <v>23</v>
      </c>
      <c r="FA55" s="5">
        <v>216</v>
      </c>
      <c r="FB55" s="5">
        <v>23</v>
      </c>
      <c r="FC55" s="5">
        <v>222</v>
      </c>
      <c r="FD55" s="5"/>
      <c r="FE55" s="5"/>
      <c r="FF55" s="5">
        <v>23</v>
      </c>
      <c r="FG55" s="5">
        <v>217</v>
      </c>
      <c r="FH55" s="5">
        <v>23</v>
      </c>
      <c r="FI55" s="5">
        <v>211</v>
      </c>
      <c r="FJ55" s="5">
        <v>23</v>
      </c>
      <c r="FK55" s="5">
        <v>202</v>
      </c>
      <c r="FL55" s="5">
        <v>23</v>
      </c>
      <c r="FM55" s="5">
        <v>201</v>
      </c>
      <c r="FN55" s="5"/>
      <c r="FO55" s="5"/>
      <c r="FP55" s="5">
        <v>23</v>
      </c>
      <c r="FQ55" s="5">
        <v>189</v>
      </c>
      <c r="FR55" s="5">
        <v>23</v>
      </c>
      <c r="FS55" s="5">
        <v>204</v>
      </c>
      <c r="FT55" s="5">
        <v>23</v>
      </c>
      <c r="FU55" s="5">
        <v>194</v>
      </c>
      <c r="FV55" s="5">
        <v>23</v>
      </c>
      <c r="FW55" s="5">
        <v>199</v>
      </c>
      <c r="FX55" s="5"/>
      <c r="FY55" s="4"/>
      <c r="FZ55" s="5">
        <v>23</v>
      </c>
      <c r="GA55" s="5">
        <v>172</v>
      </c>
      <c r="GB55" s="5">
        <v>23</v>
      </c>
      <c r="GC55" s="5">
        <v>174</v>
      </c>
      <c r="GD55" s="5">
        <v>23</v>
      </c>
      <c r="GE55" s="5">
        <v>173</v>
      </c>
      <c r="GF55" s="5">
        <v>23</v>
      </c>
      <c r="GG55" s="5">
        <v>180</v>
      </c>
      <c r="GH55" s="5"/>
      <c r="GI55" s="5"/>
      <c r="GJ55" s="5">
        <v>23</v>
      </c>
      <c r="GK55" s="5">
        <v>197</v>
      </c>
      <c r="GL55" s="5">
        <v>23</v>
      </c>
      <c r="GM55" s="5">
        <v>192</v>
      </c>
      <c r="GN55" s="5">
        <v>23</v>
      </c>
      <c r="GO55" s="5">
        <v>194</v>
      </c>
      <c r="GP55" s="5">
        <v>23</v>
      </c>
      <c r="GQ55" s="5">
        <v>192</v>
      </c>
      <c r="GR55" s="5"/>
      <c r="GS55" s="5"/>
      <c r="GT55" s="5">
        <v>23</v>
      </c>
      <c r="GU55" s="5">
        <v>184</v>
      </c>
      <c r="GV55" s="5">
        <v>23</v>
      </c>
      <c r="GW55" s="5">
        <v>189</v>
      </c>
      <c r="GX55" s="5">
        <v>23</v>
      </c>
      <c r="GY55" s="5">
        <v>192</v>
      </c>
      <c r="GZ55" s="5">
        <v>23</v>
      </c>
      <c r="HA55" s="5">
        <v>175</v>
      </c>
      <c r="HB55" s="5"/>
      <c r="HC55" s="4"/>
      <c r="HD55" s="5">
        <v>23</v>
      </c>
      <c r="HE55" s="5">
        <v>251</v>
      </c>
      <c r="HF55" s="5">
        <v>23</v>
      </c>
      <c r="HG55" s="5">
        <v>257</v>
      </c>
      <c r="HH55" s="5">
        <v>23</v>
      </c>
      <c r="HI55" s="5">
        <v>263</v>
      </c>
      <c r="HJ55" s="5">
        <v>23</v>
      </c>
      <c r="HK55" s="5">
        <v>263</v>
      </c>
      <c r="HL55" s="5"/>
      <c r="HM55" s="5"/>
      <c r="HN55" s="5">
        <v>23</v>
      </c>
      <c r="HO55" s="5">
        <v>202</v>
      </c>
      <c r="HP55" s="5">
        <v>23</v>
      </c>
      <c r="HQ55" s="5">
        <v>198</v>
      </c>
      <c r="HR55" s="5">
        <v>23</v>
      </c>
      <c r="HS55" s="5">
        <v>202</v>
      </c>
      <c r="HT55" s="5">
        <v>23</v>
      </c>
      <c r="HU55" s="5">
        <v>209</v>
      </c>
      <c r="HV55" s="5"/>
      <c r="HW55" s="5"/>
      <c r="HX55" s="5">
        <v>23</v>
      </c>
      <c r="HY55" s="5">
        <v>249</v>
      </c>
      <c r="HZ55" s="5">
        <v>23</v>
      </c>
      <c r="IA55" s="5">
        <v>247</v>
      </c>
      <c r="IB55" s="5">
        <v>23</v>
      </c>
      <c r="IC55" s="5">
        <v>241</v>
      </c>
      <c r="ID55" s="5">
        <v>23</v>
      </c>
      <c r="IE55" s="5">
        <v>240</v>
      </c>
    </row>
    <row r="56" spans="1:239" x14ac:dyDescent="0.25">
      <c r="A56" s="4"/>
      <c r="B56" s="5">
        <v>24</v>
      </c>
      <c r="C56" s="5">
        <v>199</v>
      </c>
      <c r="D56" s="5">
        <v>24</v>
      </c>
      <c r="E56" s="5">
        <v>209</v>
      </c>
      <c r="F56" s="5">
        <v>24</v>
      </c>
      <c r="G56" s="5">
        <v>211</v>
      </c>
      <c r="H56" s="5">
        <v>24</v>
      </c>
      <c r="I56" s="5">
        <v>213</v>
      </c>
      <c r="J56" s="5"/>
      <c r="K56" s="5"/>
      <c r="L56" s="5">
        <v>24</v>
      </c>
      <c r="M56" s="5">
        <v>214</v>
      </c>
      <c r="N56" s="5">
        <v>24</v>
      </c>
      <c r="O56" s="5">
        <v>212</v>
      </c>
      <c r="P56" s="5">
        <v>24</v>
      </c>
      <c r="Q56" s="5">
        <v>193</v>
      </c>
      <c r="R56" s="5">
        <v>24</v>
      </c>
      <c r="S56" s="5">
        <v>206</v>
      </c>
      <c r="T56" s="5"/>
      <c r="U56" s="5"/>
      <c r="V56" s="5">
        <v>24</v>
      </c>
      <c r="W56" s="5">
        <v>197</v>
      </c>
      <c r="X56" s="5">
        <v>24</v>
      </c>
      <c r="Y56" s="5">
        <v>191</v>
      </c>
      <c r="Z56" s="5">
        <v>24</v>
      </c>
      <c r="AA56" s="5">
        <v>177</v>
      </c>
      <c r="AB56" s="5">
        <v>24</v>
      </c>
      <c r="AC56" s="5">
        <v>194</v>
      </c>
      <c r="AD56" s="5"/>
      <c r="AE56" s="4"/>
      <c r="AF56" s="5">
        <v>24</v>
      </c>
      <c r="AG56" s="5">
        <v>233</v>
      </c>
      <c r="AH56" s="5">
        <v>24</v>
      </c>
      <c r="AI56" s="5">
        <v>228</v>
      </c>
      <c r="AJ56" s="5">
        <v>24</v>
      </c>
      <c r="AK56" s="5">
        <v>213</v>
      </c>
      <c r="AL56" s="5">
        <v>24</v>
      </c>
      <c r="AM56" s="5">
        <v>248</v>
      </c>
      <c r="AN56" s="5"/>
      <c r="AO56" s="5"/>
      <c r="AP56" s="5">
        <v>24</v>
      </c>
      <c r="AQ56" s="5">
        <v>229</v>
      </c>
      <c r="AR56" s="5">
        <v>24</v>
      </c>
      <c r="AS56" s="5">
        <v>225</v>
      </c>
      <c r="AT56" s="5">
        <v>24</v>
      </c>
      <c r="AU56" s="5">
        <v>221</v>
      </c>
      <c r="AV56" s="5">
        <v>24</v>
      </c>
      <c r="AW56" s="5">
        <v>214</v>
      </c>
      <c r="AX56" s="5"/>
      <c r="AY56" s="5"/>
      <c r="AZ56" s="5">
        <v>24</v>
      </c>
      <c r="BA56" s="5">
        <v>206</v>
      </c>
      <c r="BB56" s="5">
        <v>24</v>
      </c>
      <c r="BC56" s="5">
        <v>212</v>
      </c>
      <c r="BD56" s="5">
        <v>24</v>
      </c>
      <c r="BE56" s="5">
        <v>222</v>
      </c>
      <c r="BF56" s="5">
        <v>24</v>
      </c>
      <c r="BG56" s="5">
        <v>210</v>
      </c>
      <c r="BH56" s="5"/>
      <c r="BI56" s="4"/>
      <c r="BJ56" s="5">
        <v>24</v>
      </c>
      <c r="BK56" s="5">
        <v>205</v>
      </c>
      <c r="BL56" s="5">
        <v>24</v>
      </c>
      <c r="BM56" s="5">
        <v>229</v>
      </c>
      <c r="BN56" s="5">
        <v>24</v>
      </c>
      <c r="BO56" s="5">
        <v>201</v>
      </c>
      <c r="BP56" s="5">
        <v>24</v>
      </c>
      <c r="BQ56" s="5">
        <v>199</v>
      </c>
      <c r="BR56" s="5"/>
      <c r="BS56" s="5"/>
      <c r="BT56" s="5">
        <v>24</v>
      </c>
      <c r="BU56" s="5">
        <v>199</v>
      </c>
      <c r="BV56" s="5">
        <v>24</v>
      </c>
      <c r="BW56" s="5">
        <v>197</v>
      </c>
      <c r="BX56" s="5">
        <v>24</v>
      </c>
      <c r="BY56" s="5">
        <v>202</v>
      </c>
      <c r="BZ56" s="5">
        <v>24</v>
      </c>
      <c r="CA56" s="5">
        <v>204</v>
      </c>
      <c r="CB56" s="5"/>
      <c r="CC56" s="5"/>
      <c r="CD56" s="5">
        <v>24</v>
      </c>
      <c r="CE56" s="5">
        <v>172</v>
      </c>
      <c r="CF56" s="5">
        <v>24</v>
      </c>
      <c r="CG56" s="5">
        <v>172</v>
      </c>
      <c r="CH56" s="5">
        <v>24</v>
      </c>
      <c r="CI56" s="5">
        <v>176</v>
      </c>
      <c r="CJ56" s="5">
        <v>24</v>
      </c>
      <c r="CK56" s="5">
        <v>164</v>
      </c>
      <c r="CL56" s="5"/>
      <c r="CM56" s="4"/>
      <c r="CN56" s="5">
        <v>24</v>
      </c>
      <c r="CO56" s="5">
        <v>195</v>
      </c>
      <c r="CP56" s="5">
        <v>24</v>
      </c>
      <c r="CQ56" s="5">
        <v>196</v>
      </c>
      <c r="CR56" s="5">
        <v>24</v>
      </c>
      <c r="CS56" s="5">
        <v>203</v>
      </c>
      <c r="CT56" s="5">
        <v>24</v>
      </c>
      <c r="CU56" s="5">
        <v>204</v>
      </c>
      <c r="CV56" s="5"/>
      <c r="CW56" s="5"/>
      <c r="CX56" s="5">
        <v>24</v>
      </c>
      <c r="CY56" s="5">
        <v>228</v>
      </c>
      <c r="CZ56" s="5">
        <v>24</v>
      </c>
      <c r="DA56" s="5">
        <v>231</v>
      </c>
      <c r="DB56" s="5">
        <v>24</v>
      </c>
      <c r="DC56" s="5">
        <v>223</v>
      </c>
      <c r="DD56" s="5">
        <v>24</v>
      </c>
      <c r="DE56" s="5">
        <v>235</v>
      </c>
      <c r="DF56" s="5"/>
      <c r="DG56" s="5"/>
      <c r="DH56" s="5">
        <v>24</v>
      </c>
      <c r="DI56" s="5">
        <v>210</v>
      </c>
      <c r="DJ56" s="5">
        <v>24</v>
      </c>
      <c r="DK56" s="5">
        <v>242</v>
      </c>
      <c r="DL56" s="5">
        <v>24</v>
      </c>
      <c r="DM56" s="5">
        <v>244</v>
      </c>
      <c r="DN56" s="5">
        <v>24</v>
      </c>
      <c r="DO56" s="5">
        <v>233</v>
      </c>
      <c r="DP56" s="5"/>
      <c r="DQ56" s="4"/>
      <c r="DR56" s="5">
        <v>24</v>
      </c>
      <c r="DS56" s="5">
        <v>299</v>
      </c>
      <c r="DT56" s="5">
        <v>24</v>
      </c>
      <c r="DU56" s="5">
        <v>253</v>
      </c>
      <c r="DV56" s="5">
        <v>24</v>
      </c>
      <c r="DW56" s="5">
        <v>271</v>
      </c>
      <c r="DX56" s="5">
        <v>24</v>
      </c>
      <c r="DY56" s="5">
        <v>349</v>
      </c>
      <c r="DZ56" s="5"/>
      <c r="EA56" s="5"/>
      <c r="EB56" s="5">
        <v>24</v>
      </c>
      <c r="EC56" s="5">
        <v>206</v>
      </c>
      <c r="ED56" s="5">
        <v>24</v>
      </c>
      <c r="EE56" s="5">
        <v>278</v>
      </c>
      <c r="EF56" s="5">
        <v>24</v>
      </c>
      <c r="EG56" s="5">
        <v>190</v>
      </c>
      <c r="EH56" s="5">
        <v>24</v>
      </c>
      <c r="EI56" s="5">
        <v>195</v>
      </c>
      <c r="EJ56" s="5"/>
      <c r="EK56" s="5"/>
      <c r="EL56" s="5">
        <v>24</v>
      </c>
      <c r="EM56" s="5">
        <v>191</v>
      </c>
      <c r="EN56" s="5">
        <v>24</v>
      </c>
      <c r="EO56" s="5">
        <v>192</v>
      </c>
      <c r="EP56" s="5">
        <v>24</v>
      </c>
      <c r="EQ56" s="5">
        <v>183</v>
      </c>
      <c r="ER56" s="5">
        <v>24</v>
      </c>
      <c r="ES56" s="5">
        <v>186</v>
      </c>
      <c r="ET56" s="5"/>
      <c r="EU56" s="4"/>
      <c r="EV56" s="5">
        <v>24</v>
      </c>
      <c r="EW56" s="5">
        <v>220</v>
      </c>
      <c r="EX56" s="5">
        <v>24</v>
      </c>
      <c r="EY56" s="5">
        <v>214</v>
      </c>
      <c r="EZ56" s="5">
        <v>24</v>
      </c>
      <c r="FA56" s="5">
        <v>218</v>
      </c>
      <c r="FB56" s="5">
        <v>24</v>
      </c>
      <c r="FC56" s="5">
        <v>216</v>
      </c>
      <c r="FD56" s="5"/>
      <c r="FE56" s="5"/>
      <c r="FF56" s="5">
        <v>24</v>
      </c>
      <c r="FG56" s="5">
        <v>202</v>
      </c>
      <c r="FH56" s="5">
        <v>24</v>
      </c>
      <c r="FI56" s="5">
        <v>204</v>
      </c>
      <c r="FJ56" s="5">
        <v>24</v>
      </c>
      <c r="FK56" s="5">
        <v>206</v>
      </c>
      <c r="FL56" s="5">
        <v>24</v>
      </c>
      <c r="FM56" s="5">
        <v>201</v>
      </c>
      <c r="FN56" s="5"/>
      <c r="FO56" s="5"/>
      <c r="FP56" s="5">
        <v>24</v>
      </c>
      <c r="FQ56" s="5">
        <v>196</v>
      </c>
      <c r="FR56" s="5">
        <v>24</v>
      </c>
      <c r="FS56" s="5">
        <v>199</v>
      </c>
      <c r="FT56" s="5">
        <v>24</v>
      </c>
      <c r="FU56" s="5">
        <v>197</v>
      </c>
      <c r="FV56" s="5">
        <v>24</v>
      </c>
      <c r="FW56" s="5">
        <v>199</v>
      </c>
      <c r="FX56" s="5"/>
      <c r="FY56" s="4"/>
      <c r="FZ56" s="5">
        <v>24</v>
      </c>
      <c r="GA56" s="5">
        <v>191</v>
      </c>
      <c r="GB56" s="5">
        <v>24</v>
      </c>
      <c r="GC56" s="5">
        <v>172</v>
      </c>
      <c r="GD56" s="5">
        <v>24</v>
      </c>
      <c r="GE56" s="5">
        <v>183</v>
      </c>
      <c r="GF56" s="5">
        <v>24</v>
      </c>
      <c r="GG56" s="5">
        <v>191</v>
      </c>
      <c r="GH56" s="5"/>
      <c r="GI56" s="5"/>
      <c r="GJ56" s="5">
        <v>24</v>
      </c>
      <c r="GK56" s="5">
        <v>198</v>
      </c>
      <c r="GL56" s="5">
        <v>24</v>
      </c>
      <c r="GM56" s="5">
        <v>191</v>
      </c>
      <c r="GN56" s="5">
        <v>24</v>
      </c>
      <c r="GO56" s="5">
        <v>188</v>
      </c>
      <c r="GP56" s="5">
        <v>24</v>
      </c>
      <c r="GQ56" s="5">
        <v>199</v>
      </c>
      <c r="GR56" s="5"/>
      <c r="GS56" s="5"/>
      <c r="GT56" s="5">
        <v>24</v>
      </c>
      <c r="GU56" s="5">
        <v>180</v>
      </c>
      <c r="GV56" s="5">
        <v>24</v>
      </c>
      <c r="GW56" s="5">
        <v>178</v>
      </c>
      <c r="GX56" s="5">
        <v>24</v>
      </c>
      <c r="GY56" s="5">
        <v>168</v>
      </c>
      <c r="GZ56" s="5">
        <v>24</v>
      </c>
      <c r="HA56" s="5">
        <v>172</v>
      </c>
      <c r="HB56" s="5"/>
      <c r="HC56" s="4"/>
      <c r="HD56" s="5">
        <v>24</v>
      </c>
      <c r="HE56" s="5">
        <v>245</v>
      </c>
      <c r="HF56" s="5">
        <v>24</v>
      </c>
      <c r="HG56" s="5">
        <v>281</v>
      </c>
      <c r="HH56" s="5">
        <v>24</v>
      </c>
      <c r="HI56" s="5">
        <v>261</v>
      </c>
      <c r="HJ56" s="5">
        <v>24</v>
      </c>
      <c r="HK56" s="5">
        <v>262</v>
      </c>
      <c r="HL56" s="5"/>
      <c r="HM56" s="5"/>
      <c r="HN56" s="5">
        <v>24</v>
      </c>
      <c r="HO56" s="5">
        <v>196</v>
      </c>
      <c r="HP56" s="5">
        <v>24</v>
      </c>
      <c r="HQ56" s="5">
        <v>187</v>
      </c>
      <c r="HR56" s="5">
        <v>24</v>
      </c>
      <c r="HS56" s="5">
        <v>206</v>
      </c>
      <c r="HT56" s="5">
        <v>24</v>
      </c>
      <c r="HU56" s="5">
        <v>202</v>
      </c>
      <c r="HV56" s="5"/>
      <c r="HW56" s="5"/>
      <c r="HX56" s="5">
        <v>24</v>
      </c>
      <c r="HY56" s="5">
        <v>255</v>
      </c>
      <c r="HZ56" s="5">
        <v>24</v>
      </c>
      <c r="IA56" s="5">
        <v>221</v>
      </c>
      <c r="IB56" s="5">
        <v>24</v>
      </c>
      <c r="IC56" s="5">
        <v>247</v>
      </c>
      <c r="ID56" s="5">
        <v>24</v>
      </c>
      <c r="IE56" s="5">
        <v>246</v>
      </c>
    </row>
    <row r="57" spans="1:239" x14ac:dyDescent="0.25">
      <c r="A57" s="4"/>
      <c r="B57" s="5">
        <v>25</v>
      </c>
      <c r="C57" s="5">
        <v>224</v>
      </c>
      <c r="D57" s="5">
        <v>25</v>
      </c>
      <c r="E57" s="5">
        <v>216</v>
      </c>
      <c r="F57" s="5">
        <v>25</v>
      </c>
      <c r="G57" s="5">
        <v>191</v>
      </c>
      <c r="H57" s="5">
        <v>25</v>
      </c>
      <c r="I57" s="5">
        <v>226</v>
      </c>
      <c r="J57" s="5"/>
      <c r="K57" s="5"/>
      <c r="L57" s="5">
        <v>25</v>
      </c>
      <c r="M57" s="5">
        <v>218</v>
      </c>
      <c r="N57" s="5">
        <v>25</v>
      </c>
      <c r="O57" s="5">
        <v>212</v>
      </c>
      <c r="P57" s="5">
        <v>25</v>
      </c>
      <c r="Q57" s="5">
        <v>189</v>
      </c>
      <c r="R57" s="5">
        <v>25</v>
      </c>
      <c r="S57" s="5">
        <v>208</v>
      </c>
      <c r="T57" s="5"/>
      <c r="U57" s="5"/>
      <c r="V57" s="5">
        <v>25</v>
      </c>
      <c r="W57" s="5">
        <v>204</v>
      </c>
      <c r="X57" s="5">
        <v>25</v>
      </c>
      <c r="Y57" s="5">
        <v>197</v>
      </c>
      <c r="Z57" s="5">
        <v>25</v>
      </c>
      <c r="AA57" s="5">
        <v>180</v>
      </c>
      <c r="AB57" s="5">
        <v>25</v>
      </c>
      <c r="AC57" s="5">
        <v>194</v>
      </c>
      <c r="AD57" s="5"/>
      <c r="AE57" s="4"/>
      <c r="AF57" s="5">
        <v>25</v>
      </c>
      <c r="AG57" s="5">
        <v>224</v>
      </c>
      <c r="AH57" s="5">
        <v>25</v>
      </c>
      <c r="AI57" s="5">
        <v>220</v>
      </c>
      <c r="AJ57" s="5">
        <v>25</v>
      </c>
      <c r="AK57" s="5">
        <v>219</v>
      </c>
      <c r="AL57" s="5">
        <v>25</v>
      </c>
      <c r="AM57" s="5">
        <v>240</v>
      </c>
      <c r="AN57" s="5"/>
      <c r="AO57" s="5"/>
      <c r="AP57" s="5">
        <v>25</v>
      </c>
      <c r="AQ57" s="5">
        <v>228</v>
      </c>
      <c r="AR57" s="5">
        <v>25</v>
      </c>
      <c r="AS57" s="5">
        <v>240</v>
      </c>
      <c r="AT57" s="5">
        <v>25</v>
      </c>
      <c r="AU57" s="5">
        <v>216</v>
      </c>
      <c r="AV57" s="5">
        <v>25</v>
      </c>
      <c r="AW57" s="5">
        <v>222</v>
      </c>
      <c r="AX57" s="5"/>
      <c r="AY57" s="5"/>
      <c r="AZ57" s="5">
        <v>25</v>
      </c>
      <c r="BA57" s="5">
        <v>213</v>
      </c>
      <c r="BB57" s="5">
        <v>25</v>
      </c>
      <c r="BC57" s="5">
        <v>228</v>
      </c>
      <c r="BD57" s="5">
        <v>25</v>
      </c>
      <c r="BE57" s="5">
        <v>225</v>
      </c>
      <c r="BF57" s="5">
        <v>25</v>
      </c>
      <c r="BG57" s="5">
        <v>210</v>
      </c>
      <c r="BH57" s="5"/>
      <c r="BI57" s="4"/>
      <c r="BJ57" s="5">
        <v>25</v>
      </c>
      <c r="BK57" s="5">
        <v>202</v>
      </c>
      <c r="BL57" s="5">
        <v>25</v>
      </c>
      <c r="BM57" s="5">
        <v>218</v>
      </c>
      <c r="BN57" s="5">
        <v>25</v>
      </c>
      <c r="BO57" s="5">
        <v>195</v>
      </c>
      <c r="BP57" s="5">
        <v>25</v>
      </c>
      <c r="BQ57" s="5">
        <v>210</v>
      </c>
      <c r="BR57" s="5"/>
      <c r="BS57" s="5"/>
      <c r="BT57" s="5">
        <v>25</v>
      </c>
      <c r="BU57" s="5">
        <v>200</v>
      </c>
      <c r="BV57" s="5">
        <v>25</v>
      </c>
      <c r="BW57" s="5">
        <v>200</v>
      </c>
      <c r="BX57" s="5">
        <v>25</v>
      </c>
      <c r="BY57" s="5">
        <v>198</v>
      </c>
      <c r="BZ57" s="5">
        <v>25</v>
      </c>
      <c r="CA57" s="5">
        <v>195</v>
      </c>
      <c r="CB57" s="5"/>
      <c r="CC57" s="5"/>
      <c r="CD57" s="5">
        <v>25</v>
      </c>
      <c r="CE57" s="5">
        <v>179</v>
      </c>
      <c r="CF57" s="5">
        <v>25</v>
      </c>
      <c r="CG57" s="5">
        <v>161</v>
      </c>
      <c r="CH57" s="5">
        <v>25</v>
      </c>
      <c r="CI57" s="5">
        <v>171</v>
      </c>
      <c r="CJ57" s="5">
        <v>25</v>
      </c>
      <c r="CK57" s="5">
        <v>174</v>
      </c>
      <c r="CL57" s="5"/>
      <c r="CM57" s="4"/>
      <c r="CN57" s="5">
        <v>25</v>
      </c>
      <c r="CO57" s="5">
        <v>200</v>
      </c>
      <c r="CP57" s="5">
        <v>25</v>
      </c>
      <c r="CQ57" s="5">
        <v>198</v>
      </c>
      <c r="CR57" s="5">
        <v>25</v>
      </c>
      <c r="CS57" s="5">
        <v>205</v>
      </c>
      <c r="CT57" s="5">
        <v>25</v>
      </c>
      <c r="CU57" s="5">
        <v>194</v>
      </c>
      <c r="CV57" s="5"/>
      <c r="CW57" s="5"/>
      <c r="CX57" s="5">
        <v>25</v>
      </c>
      <c r="CY57" s="5">
        <v>233</v>
      </c>
      <c r="CZ57" s="5">
        <v>25</v>
      </c>
      <c r="DA57" s="5">
        <v>228</v>
      </c>
      <c r="DB57" s="5">
        <v>25</v>
      </c>
      <c r="DC57" s="5">
        <v>224</v>
      </c>
      <c r="DD57" s="5">
        <v>25</v>
      </c>
      <c r="DE57" s="5">
        <v>242</v>
      </c>
      <c r="DF57" s="5"/>
      <c r="DG57" s="5"/>
      <c r="DH57" s="5">
        <v>25</v>
      </c>
      <c r="DI57" s="5">
        <v>216</v>
      </c>
      <c r="DJ57" s="5">
        <v>25</v>
      </c>
      <c r="DK57" s="5">
        <v>243</v>
      </c>
      <c r="DL57" s="5">
        <v>25</v>
      </c>
      <c r="DM57" s="5">
        <v>244</v>
      </c>
      <c r="DN57" s="5">
        <v>25</v>
      </c>
      <c r="DO57" s="5">
        <v>247</v>
      </c>
      <c r="DP57" s="5"/>
      <c r="DQ57" s="4"/>
      <c r="DR57" s="5">
        <v>25</v>
      </c>
      <c r="DS57" s="5">
        <v>312</v>
      </c>
      <c r="DT57" s="5">
        <v>25</v>
      </c>
      <c r="DU57" s="5">
        <v>256</v>
      </c>
      <c r="DV57" s="5">
        <v>25</v>
      </c>
      <c r="DW57" s="5">
        <v>268</v>
      </c>
      <c r="DX57" s="5">
        <v>25</v>
      </c>
      <c r="DY57" s="5">
        <v>352</v>
      </c>
      <c r="DZ57" s="5"/>
      <c r="EA57" s="5"/>
      <c r="EB57" s="5">
        <v>25</v>
      </c>
      <c r="EC57" s="5">
        <v>201</v>
      </c>
      <c r="ED57" s="5">
        <v>25</v>
      </c>
      <c r="EE57" s="5">
        <v>287</v>
      </c>
      <c r="EF57" s="5">
        <v>25</v>
      </c>
      <c r="EG57" s="5">
        <v>195</v>
      </c>
      <c r="EH57" s="5">
        <v>25</v>
      </c>
      <c r="EI57" s="5">
        <v>198</v>
      </c>
      <c r="EJ57" s="5"/>
      <c r="EK57" s="5"/>
      <c r="EL57" s="5">
        <v>25</v>
      </c>
      <c r="EM57" s="5">
        <v>192</v>
      </c>
      <c r="EN57" s="5">
        <v>25</v>
      </c>
      <c r="EO57" s="5">
        <v>189</v>
      </c>
      <c r="EP57" s="5">
        <v>25</v>
      </c>
      <c r="EQ57" s="5">
        <v>197</v>
      </c>
      <c r="ER57" s="5">
        <v>25</v>
      </c>
      <c r="ES57" s="5">
        <v>193</v>
      </c>
      <c r="ET57" s="5"/>
      <c r="EU57" s="4"/>
      <c r="EV57" s="5">
        <v>25</v>
      </c>
      <c r="EW57" s="5">
        <v>225</v>
      </c>
      <c r="EX57" s="5">
        <v>25</v>
      </c>
      <c r="EY57" s="5">
        <v>215</v>
      </c>
      <c r="EZ57" s="5">
        <v>25</v>
      </c>
      <c r="FA57" s="5">
        <v>241</v>
      </c>
      <c r="FB57" s="5">
        <v>25</v>
      </c>
      <c r="FC57" s="5">
        <v>224</v>
      </c>
      <c r="FD57" s="5"/>
      <c r="FE57" s="5"/>
      <c r="FF57" s="5">
        <v>25</v>
      </c>
      <c r="FG57" s="5">
        <v>211</v>
      </c>
      <c r="FH57" s="5">
        <v>25</v>
      </c>
      <c r="FI57" s="5">
        <v>207</v>
      </c>
      <c r="FJ57" s="5">
        <v>25</v>
      </c>
      <c r="FK57" s="5">
        <v>204</v>
      </c>
      <c r="FL57" s="5">
        <v>25</v>
      </c>
      <c r="FM57" s="5">
        <v>197</v>
      </c>
      <c r="FN57" s="5"/>
      <c r="FO57" s="5"/>
      <c r="FP57" s="5">
        <v>25</v>
      </c>
      <c r="FQ57" s="5">
        <v>197</v>
      </c>
      <c r="FR57" s="5">
        <v>25</v>
      </c>
      <c r="FS57" s="5">
        <v>208</v>
      </c>
      <c r="FT57" s="5">
        <v>25</v>
      </c>
      <c r="FU57" s="5">
        <v>203</v>
      </c>
      <c r="FV57" s="5">
        <v>25</v>
      </c>
      <c r="FW57" s="5">
        <v>193</v>
      </c>
      <c r="FX57" s="5"/>
      <c r="FY57" s="4"/>
      <c r="FZ57" s="5">
        <v>25</v>
      </c>
      <c r="GA57" s="5">
        <v>175</v>
      </c>
      <c r="GB57" s="5">
        <v>25</v>
      </c>
      <c r="GC57" s="5">
        <v>166</v>
      </c>
      <c r="GD57" s="5">
        <v>25</v>
      </c>
      <c r="GE57" s="5">
        <v>177</v>
      </c>
      <c r="GF57" s="5">
        <v>25</v>
      </c>
      <c r="GG57" s="5">
        <v>177</v>
      </c>
      <c r="GH57" s="5"/>
      <c r="GI57" s="5"/>
      <c r="GJ57" s="5">
        <v>25</v>
      </c>
      <c r="GK57" s="5">
        <v>189</v>
      </c>
      <c r="GL57" s="5">
        <v>25</v>
      </c>
      <c r="GM57" s="5">
        <v>190</v>
      </c>
      <c r="GN57" s="5">
        <v>25</v>
      </c>
      <c r="GO57" s="5">
        <v>195</v>
      </c>
      <c r="GP57" s="5">
        <v>25</v>
      </c>
      <c r="GQ57" s="5">
        <v>197</v>
      </c>
      <c r="GR57" s="5"/>
      <c r="GS57" s="5"/>
      <c r="GT57" s="5">
        <v>25</v>
      </c>
      <c r="GU57" s="5">
        <v>183</v>
      </c>
      <c r="GV57" s="5">
        <v>25</v>
      </c>
      <c r="GW57" s="5">
        <v>181</v>
      </c>
      <c r="GX57" s="5">
        <v>25</v>
      </c>
      <c r="GY57" s="5">
        <v>183</v>
      </c>
      <c r="GZ57" s="5">
        <v>25</v>
      </c>
      <c r="HA57" s="5">
        <v>179</v>
      </c>
      <c r="HB57" s="5"/>
      <c r="HC57" s="4"/>
      <c r="HD57" s="5">
        <v>25</v>
      </c>
      <c r="HE57" s="5">
        <v>249</v>
      </c>
      <c r="HF57" s="5">
        <v>25</v>
      </c>
      <c r="HG57" s="5">
        <v>248</v>
      </c>
      <c r="HH57" s="5">
        <v>25</v>
      </c>
      <c r="HI57" s="5">
        <v>263</v>
      </c>
      <c r="HJ57" s="5">
        <v>25</v>
      </c>
      <c r="HK57" s="5">
        <v>266</v>
      </c>
      <c r="HL57" s="5"/>
      <c r="HM57" s="5"/>
      <c r="HN57" s="5">
        <v>25</v>
      </c>
      <c r="HO57" s="5">
        <v>194</v>
      </c>
      <c r="HP57" s="5">
        <v>25</v>
      </c>
      <c r="HQ57" s="5">
        <v>195</v>
      </c>
      <c r="HR57" s="5">
        <v>25</v>
      </c>
      <c r="HS57" s="5">
        <v>205</v>
      </c>
      <c r="HT57" s="5">
        <v>25</v>
      </c>
      <c r="HU57" s="5">
        <v>212</v>
      </c>
      <c r="HV57" s="5"/>
      <c r="HW57" s="5"/>
      <c r="HX57" s="5">
        <v>25</v>
      </c>
      <c r="HY57" s="5">
        <v>256</v>
      </c>
      <c r="HZ57" s="5">
        <v>25</v>
      </c>
      <c r="IA57" s="5">
        <v>229</v>
      </c>
      <c r="IB57" s="5">
        <v>25</v>
      </c>
      <c r="IC57" s="5">
        <v>244</v>
      </c>
      <c r="ID57" s="5">
        <v>25</v>
      </c>
      <c r="IE57" s="5">
        <v>253</v>
      </c>
    </row>
    <row r="58" spans="1:239" x14ac:dyDescent="0.25">
      <c r="A58" s="4"/>
      <c r="B58" s="5" t="s">
        <v>22</v>
      </c>
      <c r="C58" s="5">
        <f>AVERAGE(C33:C57)</f>
        <v>209.52</v>
      </c>
      <c r="D58" s="5" t="s">
        <v>22</v>
      </c>
      <c r="E58" s="5">
        <f>AVERAGE(E33:E57)</f>
        <v>207.48</v>
      </c>
      <c r="F58" s="5" t="s">
        <v>22</v>
      </c>
      <c r="G58" s="5">
        <f>AVERAGE(G33:G57)</f>
        <v>208.44</v>
      </c>
      <c r="H58" s="5" t="s">
        <v>22</v>
      </c>
      <c r="I58" s="5">
        <f>AVERAGE(I33:I57)</f>
        <v>210.04</v>
      </c>
      <c r="J58" s="5"/>
      <c r="K58" s="5"/>
      <c r="L58" s="5" t="s">
        <v>22</v>
      </c>
      <c r="M58" s="5">
        <f>AVERAGE(M33:M57)</f>
        <v>210.96</v>
      </c>
      <c r="N58" s="5" t="s">
        <v>22</v>
      </c>
      <c r="O58" s="5">
        <f>AVERAGE(O33:O57)</f>
        <v>207.96</v>
      </c>
      <c r="P58" s="5" t="s">
        <v>22</v>
      </c>
      <c r="Q58" s="5">
        <f>AVERAGE(Q33:Q57)</f>
        <v>205.84</v>
      </c>
      <c r="R58" s="5" t="s">
        <v>22</v>
      </c>
      <c r="S58" s="5">
        <f>AVERAGE(S33:S57)</f>
        <v>204.6</v>
      </c>
      <c r="T58" s="5"/>
      <c r="U58" s="5"/>
      <c r="V58" s="5" t="s">
        <v>22</v>
      </c>
      <c r="W58" s="5">
        <f>AVERAGE(W33:W57)</f>
        <v>197</v>
      </c>
      <c r="X58" s="5" t="s">
        <v>22</v>
      </c>
      <c r="Y58" s="5">
        <f>AVERAGE(Y33:Y57)</f>
        <v>198.36</v>
      </c>
      <c r="Z58" s="5" t="s">
        <v>22</v>
      </c>
      <c r="AA58" s="5">
        <f>AVERAGE(AA33:AA57)</f>
        <v>189.04</v>
      </c>
      <c r="AB58" s="5" t="s">
        <v>22</v>
      </c>
      <c r="AC58" s="5">
        <f>AVERAGE(AC33:AC57)</f>
        <v>194.44</v>
      </c>
      <c r="AD58" s="5"/>
      <c r="AE58" s="4"/>
      <c r="AF58" s="5" t="s">
        <v>22</v>
      </c>
      <c r="AG58" s="5">
        <f>AVERAGE(AG33:AG57)</f>
        <v>226.96</v>
      </c>
      <c r="AH58" s="5" t="s">
        <v>22</v>
      </c>
      <c r="AI58" s="5">
        <f>AVERAGE(AI33:AI57)</f>
        <v>225.52</v>
      </c>
      <c r="AJ58" s="5" t="s">
        <v>22</v>
      </c>
      <c r="AK58" s="5">
        <f>AVERAGE(AK33:AK57)</f>
        <v>228.44</v>
      </c>
      <c r="AL58" s="5" t="s">
        <v>22</v>
      </c>
      <c r="AM58" s="5">
        <f>AVERAGE(AM33:AM57)</f>
        <v>236.92</v>
      </c>
      <c r="AN58" s="5"/>
      <c r="AO58" s="5"/>
      <c r="AP58" s="5" t="s">
        <v>22</v>
      </c>
      <c r="AQ58" s="5">
        <f>AVERAGE(AQ33:AQ57)</f>
        <v>214.12</v>
      </c>
      <c r="AR58" s="5" t="s">
        <v>22</v>
      </c>
      <c r="AS58" s="5">
        <f>AVERAGE(AS33:AS57)</f>
        <v>223.4</v>
      </c>
      <c r="AT58" s="5" t="s">
        <v>22</v>
      </c>
      <c r="AU58" s="5">
        <f>AVERAGE(AU33:AU57)</f>
        <v>213.6</v>
      </c>
      <c r="AV58" s="5" t="s">
        <v>22</v>
      </c>
      <c r="AW58" s="5">
        <f>AVERAGE(AW33:AW57)</f>
        <v>220.84</v>
      </c>
      <c r="AX58" s="5"/>
      <c r="AY58" s="5"/>
      <c r="AZ58" s="5" t="s">
        <v>22</v>
      </c>
      <c r="BA58" s="5">
        <f>AVERAGE(BA33:BA57)</f>
        <v>212.36</v>
      </c>
      <c r="BB58" s="5" t="s">
        <v>22</v>
      </c>
      <c r="BC58" s="5">
        <f>AVERAGE(BC33:BC57)</f>
        <v>212</v>
      </c>
      <c r="BD58" s="5" t="s">
        <v>22</v>
      </c>
      <c r="BE58" s="5">
        <f>AVERAGE(BE33:BE57)</f>
        <v>222.56</v>
      </c>
      <c r="BF58" s="5" t="s">
        <v>22</v>
      </c>
      <c r="BG58" s="5">
        <f>AVERAGE(BG33:BG57)</f>
        <v>216.56</v>
      </c>
      <c r="BH58" s="5"/>
      <c r="BI58" s="4"/>
      <c r="BJ58" s="5" t="s">
        <v>22</v>
      </c>
      <c r="BK58" s="5">
        <f>AVERAGE(BK33:BK57)</f>
        <v>206.96</v>
      </c>
      <c r="BL58" s="5" t="s">
        <v>22</v>
      </c>
      <c r="BM58" s="5">
        <f>AVERAGE(BM33:BM57)</f>
        <v>207.76</v>
      </c>
      <c r="BN58" s="5" t="s">
        <v>22</v>
      </c>
      <c r="BO58" s="5">
        <f>AVERAGE(BO33:BO57)</f>
        <v>211.48</v>
      </c>
      <c r="BP58" s="5" t="s">
        <v>22</v>
      </c>
      <c r="BQ58" s="5">
        <f>AVERAGE(BQ33:BQ57)</f>
        <v>207.12</v>
      </c>
      <c r="BR58" s="5"/>
      <c r="BS58" s="5"/>
      <c r="BT58" s="5" t="s">
        <v>22</v>
      </c>
      <c r="BU58" s="5">
        <f>AVERAGE(BU33:BU57)</f>
        <v>198.76</v>
      </c>
      <c r="BV58" s="5" t="s">
        <v>22</v>
      </c>
      <c r="BW58" s="5">
        <f>AVERAGE(BW33:BW57)</f>
        <v>192.48</v>
      </c>
      <c r="BX58" s="5" t="s">
        <v>22</v>
      </c>
      <c r="BY58" s="5">
        <f>AVERAGE(BY33:BY57)</f>
        <v>194.32</v>
      </c>
      <c r="BZ58" s="5" t="s">
        <v>22</v>
      </c>
      <c r="CA58" s="5">
        <f>AVERAGE(CA33:CA57)</f>
        <v>196.16</v>
      </c>
      <c r="CB58" s="5"/>
      <c r="CC58" s="5"/>
      <c r="CD58" s="5" t="s">
        <v>22</v>
      </c>
      <c r="CE58" s="5">
        <f>AVERAGE(CE33:CE57)</f>
        <v>170.24</v>
      </c>
      <c r="CF58" s="5" t="s">
        <v>22</v>
      </c>
      <c r="CG58" s="5">
        <f>AVERAGE(CG33:CG57)</f>
        <v>167.96</v>
      </c>
      <c r="CH58" s="5" t="s">
        <v>22</v>
      </c>
      <c r="CI58" s="5">
        <f>AVERAGE(CI33:CI57)</f>
        <v>169.88</v>
      </c>
      <c r="CJ58" s="5" t="s">
        <v>22</v>
      </c>
      <c r="CK58" s="5">
        <f>AVERAGE(CK33:CK57)</f>
        <v>170.16</v>
      </c>
      <c r="CL58" s="5"/>
      <c r="CM58" s="4"/>
      <c r="CN58" s="5" t="s">
        <v>22</v>
      </c>
      <c r="CO58" s="5">
        <f>AVERAGE(CO33:CO57)</f>
        <v>198.04</v>
      </c>
      <c r="CP58" s="5" t="s">
        <v>22</v>
      </c>
      <c r="CQ58" s="5">
        <f>AVERAGE(CQ33:CQ57)</f>
        <v>193.88</v>
      </c>
      <c r="CR58" s="5" t="s">
        <v>22</v>
      </c>
      <c r="CS58" s="5">
        <f>AVERAGE(CS33:CS57)</f>
        <v>202.76</v>
      </c>
      <c r="CT58" s="5" t="s">
        <v>22</v>
      </c>
      <c r="CU58" s="5">
        <f>AVERAGE(CU33:CU57)</f>
        <v>194.6</v>
      </c>
      <c r="CV58" s="5"/>
      <c r="CW58" s="5"/>
      <c r="CX58" s="5" t="s">
        <v>22</v>
      </c>
      <c r="CY58" s="5">
        <f>AVERAGE(CY33:CY57)</f>
        <v>227.56</v>
      </c>
      <c r="CZ58" s="5" t="s">
        <v>22</v>
      </c>
      <c r="DA58" s="5">
        <f>AVERAGE(DA33:DA57)</f>
        <v>226.52</v>
      </c>
      <c r="DB58" s="5" t="s">
        <v>22</v>
      </c>
      <c r="DC58" s="5">
        <f>AVERAGE(DC33:DC57)</f>
        <v>217.8</v>
      </c>
      <c r="DD58" s="5" t="s">
        <v>22</v>
      </c>
      <c r="DE58" s="5">
        <f>AVERAGE(DE33:DE57)</f>
        <v>230.16</v>
      </c>
      <c r="DF58" s="5"/>
      <c r="DG58" s="5"/>
      <c r="DH58" s="5" t="s">
        <v>22</v>
      </c>
      <c r="DI58" s="5">
        <f>AVERAGE(DI33:DI57)</f>
        <v>223.08</v>
      </c>
      <c r="DJ58" s="5" t="s">
        <v>22</v>
      </c>
      <c r="DK58" s="5">
        <f>AVERAGE(DK33:DK57)</f>
        <v>242.08</v>
      </c>
      <c r="DL58" s="5" t="s">
        <v>22</v>
      </c>
      <c r="DM58" s="5">
        <f>AVERAGE(DM33:DM57)</f>
        <v>239</v>
      </c>
      <c r="DN58" s="5" t="s">
        <v>22</v>
      </c>
      <c r="DO58" s="5">
        <f>AVERAGE(DO33:DO57)</f>
        <v>236.48</v>
      </c>
      <c r="DP58" s="5"/>
      <c r="DQ58" s="4"/>
      <c r="DR58" s="5" t="s">
        <v>22</v>
      </c>
      <c r="DS58" s="5">
        <f>AVERAGE(DS33:DS57)</f>
        <v>323.92</v>
      </c>
      <c r="DT58" s="5" t="s">
        <v>22</v>
      </c>
      <c r="DU58" s="5">
        <f>AVERAGE(DU33:DU57)</f>
        <v>256.04000000000002</v>
      </c>
      <c r="DV58" s="5" t="s">
        <v>22</v>
      </c>
      <c r="DW58" s="5">
        <f>AVERAGE(DW33:DW57)</f>
        <v>261.72000000000003</v>
      </c>
      <c r="DX58" s="5" t="s">
        <v>22</v>
      </c>
      <c r="DY58" s="5">
        <f>AVERAGE(DY33:DY57)</f>
        <v>334.84</v>
      </c>
      <c r="DZ58" s="5"/>
      <c r="EA58" s="5"/>
      <c r="EB58" s="5" t="s">
        <v>22</v>
      </c>
      <c r="EC58" s="5">
        <f>AVERAGE(EC33:EC57)</f>
        <v>204.48</v>
      </c>
      <c r="ED58" s="5" t="s">
        <v>22</v>
      </c>
      <c r="EE58" s="5">
        <f>AVERAGE(EE33:EE57)</f>
        <v>272.16000000000003</v>
      </c>
      <c r="EF58" s="5" t="s">
        <v>22</v>
      </c>
      <c r="EG58" s="5">
        <f>AVERAGE(EG33:EG57)</f>
        <v>193.72</v>
      </c>
      <c r="EH58" s="5" t="s">
        <v>22</v>
      </c>
      <c r="EI58" s="5">
        <f>AVERAGE(EI33:EI57)</f>
        <v>199.6</v>
      </c>
      <c r="EJ58" s="5"/>
      <c r="EK58" s="5"/>
      <c r="EL58" s="5" t="s">
        <v>22</v>
      </c>
      <c r="EM58" s="5">
        <f>AVERAGE(EM33:EM57)</f>
        <v>188.76</v>
      </c>
      <c r="EN58" s="5" t="s">
        <v>22</v>
      </c>
      <c r="EO58" s="5">
        <f>AVERAGE(EO33:EO57)</f>
        <v>190.04</v>
      </c>
      <c r="EP58" s="5" t="s">
        <v>22</v>
      </c>
      <c r="EQ58" s="5">
        <f>AVERAGE(EQ33:EQ57)</f>
        <v>189.52</v>
      </c>
      <c r="ER58" s="5" t="s">
        <v>22</v>
      </c>
      <c r="ES58" s="5">
        <f>AVERAGE(ES33:ES57)</f>
        <v>188.6</v>
      </c>
      <c r="ET58" s="5"/>
      <c r="EU58" s="4"/>
      <c r="EV58" s="5" t="s">
        <v>22</v>
      </c>
      <c r="EW58" s="5">
        <f>AVERAGE(EW33:EW57)</f>
        <v>221.88</v>
      </c>
      <c r="EX58" s="5" t="s">
        <v>22</v>
      </c>
      <c r="EY58" s="5">
        <f>AVERAGE(EY33:EY57)</f>
        <v>218.32</v>
      </c>
      <c r="EZ58" s="5" t="s">
        <v>22</v>
      </c>
      <c r="FA58" s="5">
        <f>AVERAGE(FA33:FA57)</f>
        <v>218.24</v>
      </c>
      <c r="FB58" s="5" t="s">
        <v>22</v>
      </c>
      <c r="FC58" s="5">
        <f>AVERAGE(FC33:FC57)</f>
        <v>219.64</v>
      </c>
      <c r="FD58" s="5"/>
      <c r="FE58" s="5"/>
      <c r="FF58" s="5" t="s">
        <v>22</v>
      </c>
      <c r="FG58" s="5">
        <f>AVERAGE(FG33:FG57)</f>
        <v>201.4</v>
      </c>
      <c r="FH58" s="5" t="s">
        <v>22</v>
      </c>
      <c r="FI58" s="5">
        <f>AVERAGE(FI33:FI57)</f>
        <v>205.92</v>
      </c>
      <c r="FJ58" s="5" t="s">
        <v>22</v>
      </c>
      <c r="FK58" s="5">
        <f>AVERAGE(FK33:FK57)</f>
        <v>205.04</v>
      </c>
      <c r="FL58" s="5" t="s">
        <v>22</v>
      </c>
      <c r="FM58" s="5">
        <f>AVERAGE(FM33:FM57)</f>
        <v>201.32</v>
      </c>
      <c r="FN58" s="5"/>
      <c r="FO58" s="5"/>
      <c r="FP58" s="5" t="s">
        <v>22</v>
      </c>
      <c r="FQ58" s="5">
        <f>AVERAGE(FQ33:FQ57)</f>
        <v>193.56</v>
      </c>
      <c r="FR58" s="5" t="s">
        <v>22</v>
      </c>
      <c r="FS58" s="5">
        <f>AVERAGE(FS33:FS57)</f>
        <v>196.6</v>
      </c>
      <c r="FT58" s="5" t="s">
        <v>22</v>
      </c>
      <c r="FU58" s="5">
        <f>AVERAGE(FU33:FU57)</f>
        <v>197.04</v>
      </c>
      <c r="FV58" s="5" t="s">
        <v>22</v>
      </c>
      <c r="FW58" s="5">
        <f>AVERAGE(FW33:FW57)</f>
        <v>200.72</v>
      </c>
      <c r="FX58" s="5"/>
      <c r="FY58" s="4"/>
      <c r="FZ58" s="5" t="s">
        <v>22</v>
      </c>
      <c r="GA58" s="5">
        <f>AVERAGE(GA33:GA57)</f>
        <v>180.6</v>
      </c>
      <c r="GB58" s="5" t="s">
        <v>22</v>
      </c>
      <c r="GC58" s="5">
        <f>AVERAGE(GC33:GC57)</f>
        <v>174.6</v>
      </c>
      <c r="GD58" s="5" t="s">
        <v>22</v>
      </c>
      <c r="GE58" s="5">
        <f>AVERAGE(GE33:GE57)</f>
        <v>176.36</v>
      </c>
      <c r="GF58" s="5" t="s">
        <v>22</v>
      </c>
      <c r="GG58" s="5">
        <f>AVERAGE(GG33:GG57)</f>
        <v>180.64</v>
      </c>
      <c r="GH58" s="5"/>
      <c r="GI58" s="5"/>
      <c r="GJ58" s="5" t="s">
        <v>22</v>
      </c>
      <c r="GK58" s="5">
        <f>AVERAGE(GK33:GK57)</f>
        <v>190.24</v>
      </c>
      <c r="GL58" s="5" t="s">
        <v>22</v>
      </c>
      <c r="GM58" s="5">
        <f>AVERAGE(GM33:GM57)</f>
        <v>187.2</v>
      </c>
      <c r="GN58" s="5" t="s">
        <v>22</v>
      </c>
      <c r="GO58" s="5">
        <f>AVERAGE(GO33:GO57)</f>
        <v>193.48</v>
      </c>
      <c r="GP58" s="5" t="s">
        <v>22</v>
      </c>
      <c r="GQ58" s="5">
        <f>AVERAGE(GQ33:GQ57)</f>
        <v>189.36</v>
      </c>
      <c r="GR58" s="5"/>
      <c r="GS58" s="5"/>
      <c r="GT58" s="5" t="s">
        <v>22</v>
      </c>
      <c r="GU58" s="5">
        <f>AVERAGE(GU33:GU57)</f>
        <v>179.92</v>
      </c>
      <c r="GV58" s="5" t="s">
        <v>22</v>
      </c>
      <c r="GW58" s="5">
        <f>AVERAGE(GW33:GW57)</f>
        <v>181.52</v>
      </c>
      <c r="GX58" s="5" t="s">
        <v>22</v>
      </c>
      <c r="GY58" s="5">
        <f>AVERAGE(GY33:GY57)</f>
        <v>186.24</v>
      </c>
      <c r="GZ58" s="5" t="s">
        <v>22</v>
      </c>
      <c r="HA58" s="5">
        <f>AVERAGE(HA33:HA57)</f>
        <v>179.92</v>
      </c>
      <c r="HB58" s="5"/>
      <c r="HC58" s="4"/>
      <c r="HD58" s="5" t="s">
        <v>22</v>
      </c>
      <c r="HE58" s="5">
        <f>AVERAGE(HE33:HE57)</f>
        <v>252.12</v>
      </c>
      <c r="HF58" s="5" t="s">
        <v>22</v>
      </c>
      <c r="HG58" s="5">
        <f>AVERAGE(HG33:HG57)</f>
        <v>256.04000000000002</v>
      </c>
      <c r="HH58" s="5" t="s">
        <v>22</v>
      </c>
      <c r="HI58" s="5">
        <f>AVERAGE(HI33:HI57)</f>
        <v>260.52</v>
      </c>
      <c r="HJ58" s="5" t="s">
        <v>22</v>
      </c>
      <c r="HK58" s="5">
        <f>AVERAGE(HK33:HK57)</f>
        <v>259.16000000000003</v>
      </c>
      <c r="HL58" s="5"/>
      <c r="HM58" s="5"/>
      <c r="HN58" s="5" t="s">
        <v>22</v>
      </c>
      <c r="HO58" s="5">
        <f>AVERAGE(HO33:HO57)</f>
        <v>198.96</v>
      </c>
      <c r="HP58" s="5" t="s">
        <v>22</v>
      </c>
      <c r="HQ58" s="5">
        <f>AVERAGE(HQ33:HQ57)</f>
        <v>199.12</v>
      </c>
      <c r="HR58" s="5" t="s">
        <v>22</v>
      </c>
      <c r="HS58" s="5">
        <f>AVERAGE(HS33:HS57)</f>
        <v>202.88</v>
      </c>
      <c r="HT58" s="5" t="s">
        <v>22</v>
      </c>
      <c r="HU58" s="5">
        <f>AVERAGE(HU33:HU57)</f>
        <v>204.04</v>
      </c>
      <c r="HV58" s="5"/>
      <c r="HW58" s="5"/>
      <c r="HX58" s="5" t="s">
        <v>22</v>
      </c>
      <c r="HY58" s="5">
        <f>AVERAGE(HY33:HY57)</f>
        <v>239.16</v>
      </c>
      <c r="HZ58" s="5" t="s">
        <v>22</v>
      </c>
      <c r="IA58" s="5">
        <f>AVERAGE(IA33:IA57)</f>
        <v>243.52</v>
      </c>
      <c r="IB58" s="5" t="s">
        <v>22</v>
      </c>
      <c r="IC58" s="5">
        <f>AVERAGE(IC33:IC57)</f>
        <v>247.04</v>
      </c>
      <c r="ID58" s="5" t="s">
        <v>22</v>
      </c>
      <c r="IE58" s="5">
        <f>AVERAGE(IE33:IE57)</f>
        <v>242.64</v>
      </c>
    </row>
    <row r="59" spans="1:239" x14ac:dyDescent="0.25">
      <c r="A59" s="4"/>
      <c r="B59" s="5" t="s">
        <v>66</v>
      </c>
      <c r="C59" s="5">
        <f>209.52-196.67</f>
        <v>12.850000000000023</v>
      </c>
      <c r="D59" s="5" t="s">
        <v>64</v>
      </c>
      <c r="E59" s="5">
        <f>207.48-194.67</f>
        <v>12.810000000000002</v>
      </c>
      <c r="F59" s="5" t="s">
        <v>64</v>
      </c>
      <c r="G59" s="5">
        <f>208.44-196</f>
        <v>12.439999999999998</v>
      </c>
      <c r="H59" s="5" t="s">
        <v>64</v>
      </c>
      <c r="I59" s="5">
        <f>210.04-198.33</f>
        <v>11.70999999999998</v>
      </c>
      <c r="J59" s="5"/>
      <c r="K59" s="5"/>
      <c r="L59" s="5" t="s">
        <v>66</v>
      </c>
      <c r="M59" s="5">
        <f>210.96-186</f>
        <v>24.960000000000008</v>
      </c>
      <c r="N59" s="5" t="s">
        <v>64</v>
      </c>
      <c r="O59" s="5">
        <f>207.96-185</f>
        <v>22.960000000000008</v>
      </c>
      <c r="P59" s="5" t="s">
        <v>64</v>
      </c>
      <c r="Q59" s="5">
        <f>205.84-185.67</f>
        <v>20.170000000000016</v>
      </c>
      <c r="R59" s="5" t="s">
        <v>64</v>
      </c>
      <c r="S59" s="5">
        <f>204.6-186</f>
        <v>18.599999999999994</v>
      </c>
      <c r="T59" s="5"/>
      <c r="U59" s="5"/>
      <c r="V59" s="5" t="s">
        <v>66</v>
      </c>
      <c r="W59" s="5">
        <f>197-181.67</f>
        <v>15.330000000000013</v>
      </c>
      <c r="X59" s="5" t="s">
        <v>64</v>
      </c>
      <c r="Y59" s="5">
        <f>198.36-181.67</f>
        <v>16.690000000000026</v>
      </c>
      <c r="Z59" s="5" t="s">
        <v>64</v>
      </c>
      <c r="AA59" s="5">
        <f>189.04-176.67</f>
        <v>12.370000000000005</v>
      </c>
      <c r="AB59" s="5" t="s">
        <v>64</v>
      </c>
      <c r="AC59" s="5">
        <f>194.44-178.67</f>
        <v>15.77000000000001</v>
      </c>
      <c r="AD59" s="5"/>
      <c r="AE59" s="4"/>
      <c r="AF59" s="5" t="s">
        <v>66</v>
      </c>
      <c r="AG59" s="5">
        <f>226.96-207.67</f>
        <v>19.29000000000002</v>
      </c>
      <c r="AH59" s="5" t="s">
        <v>64</v>
      </c>
      <c r="AI59" s="5">
        <f>225.52-209.67</f>
        <v>15.850000000000023</v>
      </c>
      <c r="AJ59" s="5" t="s">
        <v>64</v>
      </c>
      <c r="AK59" s="5">
        <f>228.44-207.33</f>
        <v>21.109999999999985</v>
      </c>
      <c r="AL59" s="5" t="s">
        <v>64</v>
      </c>
      <c r="AM59" s="5">
        <f>236.92-221.33</f>
        <v>15.589999999999975</v>
      </c>
      <c r="AN59" s="5"/>
      <c r="AO59" s="5"/>
      <c r="AP59" s="5" t="s">
        <v>66</v>
      </c>
      <c r="AQ59" s="5">
        <f>214.12-201</f>
        <v>13.120000000000005</v>
      </c>
      <c r="AR59" s="5" t="s">
        <v>64</v>
      </c>
      <c r="AS59" s="5">
        <f>223.4-204.67</f>
        <v>18.730000000000018</v>
      </c>
      <c r="AT59" s="5" t="s">
        <v>64</v>
      </c>
      <c r="AU59" s="5">
        <f>213.6-203.33</f>
        <v>10.269999999999982</v>
      </c>
      <c r="AV59" s="5" t="s">
        <v>64</v>
      </c>
      <c r="AW59" s="5">
        <f>220.84-206.67</f>
        <v>14.170000000000016</v>
      </c>
      <c r="AX59" s="5"/>
      <c r="AY59" s="5"/>
      <c r="AZ59" s="5" t="s">
        <v>66</v>
      </c>
      <c r="BA59" s="5">
        <f>212.36-187</f>
        <v>25.360000000000014</v>
      </c>
      <c r="BB59" s="5" t="s">
        <v>64</v>
      </c>
      <c r="BC59" s="5">
        <f>212-184.33</f>
        <v>27.669999999999987</v>
      </c>
      <c r="BD59" s="5" t="s">
        <v>64</v>
      </c>
      <c r="BE59" s="5">
        <f>222.56-197.67</f>
        <v>24.890000000000015</v>
      </c>
      <c r="BF59" s="5" t="s">
        <v>64</v>
      </c>
      <c r="BG59" s="5">
        <f>216.56-197.67</f>
        <v>18.890000000000015</v>
      </c>
      <c r="BH59" s="5"/>
      <c r="BI59" s="4"/>
      <c r="BJ59" s="5" t="s">
        <v>66</v>
      </c>
      <c r="BK59" s="5">
        <f>206.96-192.33</f>
        <v>14.629999999999995</v>
      </c>
      <c r="BL59" s="5" t="s">
        <v>64</v>
      </c>
      <c r="BM59" s="5">
        <f>207.76-194</f>
        <v>13.759999999999991</v>
      </c>
      <c r="BN59" s="5" t="s">
        <v>64</v>
      </c>
      <c r="BO59" s="5">
        <f>211.48-194</f>
        <v>17.47999999999999</v>
      </c>
      <c r="BP59" s="5" t="s">
        <v>64</v>
      </c>
      <c r="BQ59" s="5">
        <f>207.12-189.33</f>
        <v>17.789999999999992</v>
      </c>
      <c r="BR59" s="5"/>
      <c r="BS59" s="5"/>
      <c r="BT59" s="5" t="s">
        <v>66</v>
      </c>
      <c r="BU59" s="5">
        <f>198.76-173.33</f>
        <v>25.429999999999978</v>
      </c>
      <c r="BV59" s="5" t="s">
        <v>64</v>
      </c>
      <c r="BW59" s="5">
        <f>192.48-169.67</f>
        <v>22.810000000000002</v>
      </c>
      <c r="BX59" s="5" t="s">
        <v>64</v>
      </c>
      <c r="BY59" s="5">
        <f>194.32-168</f>
        <v>26.319999999999993</v>
      </c>
      <c r="BZ59" s="5" t="s">
        <v>64</v>
      </c>
      <c r="CA59" s="5">
        <f>196.16-168</f>
        <v>28.159999999999997</v>
      </c>
      <c r="CB59" s="5"/>
      <c r="CC59" s="5"/>
      <c r="CD59" s="5" t="s">
        <v>66</v>
      </c>
      <c r="CE59" s="5">
        <f>170.24-142.67</f>
        <v>27.570000000000022</v>
      </c>
      <c r="CF59" s="5" t="s">
        <v>64</v>
      </c>
      <c r="CG59" s="5">
        <f>167.96-142</f>
        <v>25.960000000000008</v>
      </c>
      <c r="CH59" s="5" t="s">
        <v>64</v>
      </c>
      <c r="CI59" s="5">
        <f>169.88-144.33</f>
        <v>25.549999999999983</v>
      </c>
      <c r="CJ59" s="5" t="s">
        <v>64</v>
      </c>
      <c r="CK59" s="5">
        <f>170.16-144</f>
        <v>26.159999999999997</v>
      </c>
      <c r="CL59" s="5"/>
      <c r="CM59" s="4"/>
      <c r="CN59" s="5" t="s">
        <v>66</v>
      </c>
      <c r="CO59" s="5">
        <f>198.04-166.67</f>
        <v>31.370000000000005</v>
      </c>
      <c r="CP59" s="5" t="s">
        <v>64</v>
      </c>
      <c r="CQ59" s="5">
        <f>193.88-168.33</f>
        <v>25.549999999999983</v>
      </c>
      <c r="CR59" s="5" t="s">
        <v>64</v>
      </c>
      <c r="CS59" s="5">
        <f>202.76-182.33</f>
        <v>20.429999999999978</v>
      </c>
      <c r="CT59" s="5" t="s">
        <v>64</v>
      </c>
      <c r="CU59" s="5">
        <f>194.6-173</f>
        <v>21.599999999999994</v>
      </c>
      <c r="CV59" s="5"/>
      <c r="CW59" s="5"/>
      <c r="CX59" s="5" t="s">
        <v>66</v>
      </c>
      <c r="CY59" s="5">
        <f>227.56-212.33</f>
        <v>15.22999999999999</v>
      </c>
      <c r="CZ59" s="5" t="s">
        <v>64</v>
      </c>
      <c r="DA59" s="5">
        <f>226.52-213.33</f>
        <v>13.189999999999998</v>
      </c>
      <c r="DB59" s="5" t="s">
        <v>64</v>
      </c>
      <c r="DC59" s="5">
        <f>217.8-211.33</f>
        <v>6.4699999999999989</v>
      </c>
      <c r="DD59" s="5" t="s">
        <v>64</v>
      </c>
      <c r="DE59" s="5">
        <f>230.16-216</f>
        <v>14.159999999999997</v>
      </c>
      <c r="DF59" s="5"/>
      <c r="DG59" s="5"/>
      <c r="DH59" s="5" t="s">
        <v>66</v>
      </c>
      <c r="DI59" s="5">
        <f>223.08-208.67</f>
        <v>14.410000000000025</v>
      </c>
      <c r="DJ59" s="5" t="s">
        <v>64</v>
      </c>
      <c r="DK59" s="5">
        <f>242.08-225</f>
        <v>17.080000000000013</v>
      </c>
      <c r="DL59" s="5" t="s">
        <v>64</v>
      </c>
      <c r="DM59" s="5">
        <f>239-227.33</f>
        <v>11.669999999999987</v>
      </c>
      <c r="DN59" s="5" t="s">
        <v>64</v>
      </c>
      <c r="DO59" s="5">
        <f>236.48-222.33</f>
        <v>14.149999999999977</v>
      </c>
      <c r="DP59" s="5"/>
      <c r="DQ59" s="4"/>
      <c r="DR59" s="5" t="s">
        <v>66</v>
      </c>
      <c r="DS59" s="5">
        <f>323.92-262.67</f>
        <v>61.25</v>
      </c>
      <c r="DT59" s="5" t="s">
        <v>64</v>
      </c>
      <c r="DU59" s="5">
        <f>256.04-233</f>
        <v>23.04000000000002</v>
      </c>
      <c r="DV59" s="5" t="s">
        <v>64</v>
      </c>
      <c r="DW59" s="5">
        <f>261.72-239.67</f>
        <v>22.05000000000004</v>
      </c>
      <c r="DX59" s="5" t="s">
        <v>64</v>
      </c>
      <c r="DY59" s="5">
        <f>334.84-269.33</f>
        <v>65.509999999999991</v>
      </c>
      <c r="DZ59" s="5"/>
      <c r="EA59" s="5"/>
      <c r="EB59" s="5" t="s">
        <v>66</v>
      </c>
      <c r="EC59" s="5">
        <f>204.48-175.33</f>
        <v>29.149999999999977</v>
      </c>
      <c r="ED59" s="5" t="s">
        <v>64</v>
      </c>
      <c r="EE59" s="5">
        <f>272.16-198.67</f>
        <v>73.490000000000038</v>
      </c>
      <c r="EF59" s="5" t="s">
        <v>64</v>
      </c>
      <c r="EG59" s="5">
        <f>193.72-175</f>
        <v>18.72</v>
      </c>
      <c r="EH59" s="5" t="s">
        <v>64</v>
      </c>
      <c r="EI59" s="5">
        <f>199.6-176.67</f>
        <v>22.930000000000007</v>
      </c>
      <c r="EJ59" s="5"/>
      <c r="EK59" s="5"/>
      <c r="EL59" s="5" t="s">
        <v>66</v>
      </c>
      <c r="EM59" s="5">
        <f>188.76-162.33</f>
        <v>26.429999999999978</v>
      </c>
      <c r="EN59" s="5" t="s">
        <v>64</v>
      </c>
      <c r="EO59" s="5">
        <f>190.04-162.67</f>
        <v>27.370000000000005</v>
      </c>
      <c r="EP59" s="5" t="s">
        <v>64</v>
      </c>
      <c r="EQ59" s="5">
        <f>189.52-162.33</f>
        <v>27.189999999999998</v>
      </c>
      <c r="ER59" s="5" t="s">
        <v>64</v>
      </c>
      <c r="ES59" s="5">
        <f>188.6-163.33</f>
        <v>25.269999999999982</v>
      </c>
      <c r="ET59" s="5"/>
      <c r="EU59" s="4"/>
      <c r="EV59" s="5" t="s">
        <v>64</v>
      </c>
      <c r="EW59" s="5">
        <f>221.88-202.33</f>
        <v>19.549999999999983</v>
      </c>
      <c r="EX59" s="5" t="s">
        <v>64</v>
      </c>
      <c r="EY59" s="5">
        <f>218.32-202.33</f>
        <v>15.989999999999981</v>
      </c>
      <c r="EZ59" s="5" t="s">
        <v>64</v>
      </c>
      <c r="FA59" s="5">
        <f>218.24-202.33</f>
        <v>15.909999999999997</v>
      </c>
      <c r="FB59" s="5" t="s">
        <v>64</v>
      </c>
      <c r="FC59" s="5">
        <f>219.64-200</f>
        <v>19.639999999999986</v>
      </c>
      <c r="FD59" s="5"/>
      <c r="FE59" s="5"/>
      <c r="FF59" s="5" t="s">
        <v>64</v>
      </c>
      <c r="FG59" s="5">
        <f>201.4-188.67</f>
        <v>12.730000000000018</v>
      </c>
      <c r="FH59" s="5" t="s">
        <v>64</v>
      </c>
      <c r="FI59" s="5">
        <f>205.92-187.67</f>
        <v>18.25</v>
      </c>
      <c r="FJ59" s="5" t="s">
        <v>64</v>
      </c>
      <c r="FK59" s="5">
        <f>205.04-188</f>
        <v>17.039999999999992</v>
      </c>
      <c r="FL59" s="5" t="s">
        <v>64</v>
      </c>
      <c r="FM59" s="5">
        <f>201.32-188.33</f>
        <v>12.989999999999981</v>
      </c>
      <c r="FN59" s="5"/>
      <c r="FO59" s="5"/>
      <c r="FP59" s="5" t="s">
        <v>64</v>
      </c>
      <c r="FQ59" s="5">
        <f>193.56-179.67</f>
        <v>13.890000000000015</v>
      </c>
      <c r="FR59" s="5" t="s">
        <v>64</v>
      </c>
      <c r="FS59" s="5">
        <f>196.6-181.33</f>
        <v>15.269999999999982</v>
      </c>
      <c r="FT59" s="5" t="s">
        <v>64</v>
      </c>
      <c r="FU59" s="5">
        <f>197.04-183.67</f>
        <v>13.370000000000005</v>
      </c>
      <c r="FV59" s="5" t="s">
        <v>64</v>
      </c>
      <c r="FW59" s="5">
        <f>200.72-183.67</f>
        <v>17.050000000000011</v>
      </c>
      <c r="FX59" s="5"/>
      <c r="FY59" s="4"/>
      <c r="FZ59" s="5" t="s">
        <v>66</v>
      </c>
      <c r="GA59" s="5">
        <f>180.6-158.67</f>
        <v>21.930000000000007</v>
      </c>
      <c r="GB59" s="5" t="s">
        <v>64</v>
      </c>
      <c r="GC59" s="5">
        <f>174.6-156.33</f>
        <v>18.269999999999982</v>
      </c>
      <c r="GD59" s="5" t="s">
        <v>64</v>
      </c>
      <c r="GE59" s="5">
        <f>176.36-160.33</f>
        <v>16.03</v>
      </c>
      <c r="GF59" s="5" t="s">
        <v>64</v>
      </c>
      <c r="GG59" s="5">
        <f>180.64-161.67</f>
        <v>18.97</v>
      </c>
      <c r="GH59" s="5"/>
      <c r="GI59" s="5"/>
      <c r="GJ59" s="5" t="s">
        <v>66</v>
      </c>
      <c r="GK59" s="5">
        <f>190.24-166.333</f>
        <v>23.907000000000011</v>
      </c>
      <c r="GL59" s="5" t="s">
        <v>64</v>
      </c>
      <c r="GM59" s="5">
        <f>187.2-170</f>
        <v>17.199999999999989</v>
      </c>
      <c r="GN59" s="5" t="s">
        <v>64</v>
      </c>
      <c r="GO59" s="5">
        <f>193.48-175.33</f>
        <v>18.149999999999977</v>
      </c>
      <c r="GP59" s="5" t="s">
        <v>64</v>
      </c>
      <c r="GQ59" s="5">
        <f>189.36-172</f>
        <v>17.360000000000014</v>
      </c>
      <c r="GR59" s="5"/>
      <c r="GS59" s="5"/>
      <c r="GT59" s="5" t="s">
        <v>66</v>
      </c>
      <c r="GU59" s="5">
        <f>179.92-155.67</f>
        <v>24.25</v>
      </c>
      <c r="GV59" s="5" t="s">
        <v>64</v>
      </c>
      <c r="GW59" s="5">
        <f>181.52-158.33</f>
        <v>23.189999999999998</v>
      </c>
      <c r="GX59" s="5" t="s">
        <v>64</v>
      </c>
      <c r="GY59" s="5">
        <f>186.24-157</f>
        <v>29.240000000000009</v>
      </c>
      <c r="GZ59" s="5" t="s">
        <v>64</v>
      </c>
      <c r="HA59" s="5">
        <f>179.92-157.33</f>
        <v>22.589999999999975</v>
      </c>
      <c r="HB59" s="5"/>
      <c r="HC59" s="4"/>
      <c r="HD59" s="5" t="s">
        <v>66</v>
      </c>
      <c r="HE59" s="5">
        <f>252.12-240</f>
        <v>12.120000000000005</v>
      </c>
      <c r="HF59" s="5" t="s">
        <v>64</v>
      </c>
      <c r="HG59" s="5">
        <f>256.04-236.67</f>
        <v>19.370000000000033</v>
      </c>
      <c r="HH59" s="5" t="s">
        <v>64</v>
      </c>
      <c r="HI59" s="5">
        <f>260.52-244.67</f>
        <v>15.849999999999994</v>
      </c>
      <c r="HJ59" s="5" t="s">
        <v>64</v>
      </c>
      <c r="HK59" s="5">
        <f>259.16-238</f>
        <v>21.160000000000025</v>
      </c>
      <c r="HL59" s="5"/>
      <c r="HM59" s="5"/>
      <c r="HN59" s="5" t="s">
        <v>66</v>
      </c>
      <c r="HO59" s="5">
        <f>198.96-177</f>
        <v>21.960000000000008</v>
      </c>
      <c r="HP59" s="5" t="s">
        <v>64</v>
      </c>
      <c r="HQ59" s="5">
        <f>199.12-177.67</f>
        <v>21.450000000000017</v>
      </c>
      <c r="HR59" s="5" t="s">
        <v>64</v>
      </c>
      <c r="HS59" s="5">
        <f>202.88-185.33</f>
        <v>17.549999999999983</v>
      </c>
      <c r="HT59" s="5" t="s">
        <v>64</v>
      </c>
      <c r="HU59" s="5">
        <f>204.04-191</f>
        <v>13.039999999999992</v>
      </c>
      <c r="HV59" s="5"/>
      <c r="HW59" s="5"/>
      <c r="HX59" s="5" t="s">
        <v>66</v>
      </c>
      <c r="HY59" s="5">
        <f>239.16-228.67</f>
        <v>10.490000000000009</v>
      </c>
      <c r="HZ59" s="5" t="s">
        <v>64</v>
      </c>
      <c r="IA59" s="5">
        <f>243.52-228.67</f>
        <v>14.850000000000023</v>
      </c>
      <c r="IB59" s="5" t="s">
        <v>64</v>
      </c>
      <c r="IC59" s="5">
        <f>247.04-227.67</f>
        <v>19.370000000000005</v>
      </c>
      <c r="ID59" s="5" t="s">
        <v>64</v>
      </c>
      <c r="IE59" s="5">
        <f>242.64-226</f>
        <v>16.639999999999986</v>
      </c>
    </row>
    <row r="60" spans="1:239" x14ac:dyDescent="0.25">
      <c r="A60" s="4"/>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4"/>
      <c r="AF60" s="5"/>
      <c r="AG60" s="5"/>
      <c r="AH60" s="5"/>
      <c r="AI60" s="5"/>
      <c r="AJ60" s="5"/>
      <c r="AK60" s="5"/>
      <c r="AL60" s="5"/>
      <c r="AM60" s="5"/>
      <c r="AN60" s="5"/>
      <c r="AO60" s="5"/>
      <c r="AP60" s="5"/>
      <c r="AQ60" s="5"/>
      <c r="AR60" s="5"/>
      <c r="AS60" s="5"/>
      <c r="AT60" s="5"/>
      <c r="AU60" s="5"/>
      <c r="AV60" s="5"/>
      <c r="AW60" s="5"/>
      <c r="AX60" s="5"/>
      <c r="AY60" s="5"/>
      <c r="AZ60" s="5"/>
      <c r="BA60" s="5"/>
      <c r="BB60" s="5"/>
      <c r="BC60" s="5"/>
      <c r="BD60" s="5"/>
      <c r="BE60" s="5"/>
      <c r="BF60" s="5"/>
      <c r="BG60" s="5"/>
      <c r="BH60" s="5"/>
      <c r="BI60" s="4"/>
      <c r="BJ60" s="5"/>
      <c r="BK60" s="5"/>
      <c r="BL60" s="5"/>
      <c r="BM60" s="5"/>
      <c r="BN60" s="5"/>
      <c r="BO60" s="5"/>
      <c r="BP60" s="5"/>
      <c r="BQ60" s="5"/>
      <c r="BR60" s="5"/>
      <c r="BS60" s="5"/>
      <c r="BT60" s="5"/>
      <c r="BU60" s="5"/>
      <c r="BV60" s="5"/>
      <c r="BW60" s="5"/>
      <c r="BX60" s="5"/>
      <c r="BY60" s="5"/>
      <c r="BZ60" s="5"/>
      <c r="CA60" s="5"/>
      <c r="CB60" s="5"/>
      <c r="CC60" s="5"/>
      <c r="CD60" s="5"/>
      <c r="CE60" s="5"/>
      <c r="CF60" s="5"/>
      <c r="CG60" s="5"/>
      <c r="CH60" s="5"/>
      <c r="CI60" s="5"/>
      <c r="CJ60" s="5"/>
      <c r="CK60" s="5"/>
      <c r="CL60" s="5"/>
      <c r="CM60" s="4"/>
      <c r="CN60" s="5"/>
      <c r="CO60" s="5"/>
      <c r="CP60" s="5"/>
      <c r="CQ60" s="5"/>
      <c r="CR60" s="5"/>
      <c r="CS60" s="5"/>
      <c r="CT60" s="5"/>
      <c r="CU60" s="5"/>
      <c r="CV60" s="5"/>
      <c r="CW60" s="5"/>
      <c r="CX60" s="5"/>
      <c r="CY60" s="5"/>
      <c r="CZ60" s="5"/>
      <c r="DA60" s="5"/>
      <c r="DB60" s="5"/>
      <c r="DC60" s="5"/>
      <c r="DD60" s="5"/>
      <c r="DE60" s="5"/>
      <c r="DF60" s="5"/>
      <c r="DG60" s="5"/>
      <c r="DH60" s="5"/>
      <c r="DI60" s="5"/>
      <c r="DJ60" s="5"/>
      <c r="DK60" s="5"/>
      <c r="DL60" s="5"/>
      <c r="DM60" s="5"/>
      <c r="DN60" s="5"/>
      <c r="DO60" s="5"/>
      <c r="DP60" s="5"/>
      <c r="DQ60" s="4"/>
      <c r="DR60" s="5"/>
      <c r="DS60" s="5"/>
      <c r="DT60" s="5"/>
      <c r="DU60" s="5"/>
      <c r="DV60" s="5"/>
      <c r="DW60" s="5"/>
      <c r="DX60" s="5"/>
      <c r="DY60" s="5"/>
      <c r="DZ60" s="5"/>
      <c r="EA60" s="5"/>
      <c r="EB60" s="5"/>
      <c r="EC60" s="5"/>
      <c r="ED60" s="5"/>
      <c r="EE60" s="5"/>
      <c r="EF60" s="5"/>
      <c r="EG60" s="5"/>
      <c r="EH60" s="5"/>
      <c r="EI60" s="5"/>
      <c r="EJ60" s="5"/>
      <c r="EK60" s="5"/>
      <c r="EL60" s="5"/>
      <c r="EM60" s="5"/>
      <c r="EN60" s="5"/>
      <c r="EO60" s="5"/>
      <c r="EP60" s="5"/>
      <c r="EQ60" s="5"/>
      <c r="ER60" s="5"/>
      <c r="ES60" s="5"/>
      <c r="ET60" s="5"/>
      <c r="EU60" s="4"/>
      <c r="EV60" s="5"/>
      <c r="EW60" s="5"/>
      <c r="EX60" s="5"/>
      <c r="EY60" s="5"/>
      <c r="EZ60" s="5"/>
      <c r="FA60" s="5"/>
      <c r="FB60" s="5"/>
      <c r="FC60" s="5"/>
      <c r="FD60" s="5"/>
      <c r="FE60" s="5"/>
      <c r="FF60" s="5"/>
      <c r="FG60" s="5"/>
      <c r="FH60" s="5"/>
      <c r="FI60" s="5"/>
      <c r="FJ60" s="5"/>
      <c r="FK60" s="5"/>
      <c r="FL60" s="5"/>
      <c r="FM60" s="5"/>
      <c r="FN60" s="5"/>
      <c r="FO60" s="5"/>
      <c r="FP60" s="5"/>
      <c r="FQ60" s="5"/>
      <c r="FR60" s="5"/>
      <c r="FS60" s="5"/>
      <c r="FT60" s="5"/>
      <c r="FU60" s="5"/>
      <c r="FV60" s="5"/>
      <c r="FW60" s="5"/>
      <c r="FX60" s="5"/>
      <c r="FY60" s="4"/>
      <c r="FZ60" s="5"/>
      <c r="GA60" s="5"/>
      <c r="GB60" s="5"/>
      <c r="GC60" s="5"/>
      <c r="GD60" s="5"/>
      <c r="GE60" s="5"/>
      <c r="GF60" s="5"/>
      <c r="GG60" s="5"/>
      <c r="GH60" s="5"/>
      <c r="GI60" s="5"/>
      <c r="GJ60" s="5"/>
      <c r="GK60" s="5"/>
      <c r="GL60" s="5"/>
      <c r="GM60" s="5"/>
      <c r="GN60" s="5"/>
      <c r="GO60" s="5"/>
      <c r="GP60" s="5"/>
      <c r="GQ60" s="5"/>
      <c r="GR60" s="5"/>
      <c r="GS60" s="5"/>
      <c r="GT60" s="5"/>
      <c r="GU60" s="5"/>
      <c r="GV60" s="5"/>
      <c r="GW60" s="5"/>
      <c r="GX60" s="5"/>
      <c r="GY60" s="5"/>
      <c r="GZ60" s="5"/>
      <c r="HA60" s="5"/>
      <c r="HB60" s="5"/>
      <c r="HC60" s="4"/>
      <c r="HD60" s="5"/>
      <c r="HE60" s="5"/>
      <c r="HF60" s="5"/>
      <c r="HG60" s="5"/>
      <c r="HH60" s="5"/>
      <c r="HI60" s="5"/>
      <c r="HJ60" s="5"/>
      <c r="HK60" s="5"/>
      <c r="HL60" s="5"/>
      <c r="HM60" s="5"/>
      <c r="HN60" s="5"/>
      <c r="HO60" s="5"/>
      <c r="HP60" s="5"/>
      <c r="HQ60" s="5"/>
      <c r="HR60" s="5"/>
      <c r="HS60" s="5"/>
      <c r="HT60" s="5"/>
      <c r="HU60" s="5"/>
      <c r="HV60" s="5"/>
      <c r="HW60" s="5"/>
      <c r="HX60" s="5"/>
      <c r="HY60" s="5"/>
      <c r="HZ60" s="5"/>
      <c r="IA60" s="5"/>
      <c r="IB60" s="5"/>
      <c r="IC60" s="5"/>
      <c r="ID60" s="5"/>
      <c r="IE60" s="5"/>
    </row>
    <row r="61" spans="1:239" x14ac:dyDescent="0.25">
      <c r="A61" s="4"/>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4"/>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4"/>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4"/>
      <c r="CN61" s="5"/>
      <c r="CO61" s="5"/>
      <c r="CP61" s="5"/>
      <c r="CQ61" s="5"/>
      <c r="CR61" s="5"/>
      <c r="CS61" s="5"/>
      <c r="CT61" s="5"/>
      <c r="CU61" s="5"/>
      <c r="CV61" s="5"/>
      <c r="CW61" s="5"/>
      <c r="CX61" s="5"/>
      <c r="CY61" s="5"/>
      <c r="CZ61" s="5"/>
      <c r="DA61" s="5"/>
      <c r="DB61" s="5"/>
      <c r="DC61" s="5"/>
      <c r="DD61" s="5"/>
      <c r="DE61" s="5"/>
      <c r="DF61" s="5"/>
      <c r="DG61" s="5"/>
      <c r="DH61" s="5"/>
      <c r="DI61" s="5"/>
      <c r="DJ61" s="5"/>
      <c r="DK61" s="5"/>
      <c r="DL61" s="5"/>
      <c r="DM61" s="5"/>
      <c r="DN61" s="5"/>
      <c r="DO61" s="5"/>
      <c r="DP61" s="5"/>
      <c r="DQ61" s="4"/>
      <c r="DR61" s="5"/>
      <c r="DS61" s="5"/>
      <c r="DT61" s="5"/>
      <c r="DU61" s="5"/>
      <c r="DV61" s="5"/>
      <c r="DW61" s="5"/>
      <c r="DX61" s="5"/>
      <c r="DY61" s="5"/>
      <c r="DZ61" s="5"/>
      <c r="EA61" s="5"/>
      <c r="EB61" s="5"/>
      <c r="EC61" s="5"/>
      <c r="ED61" s="5"/>
      <c r="EE61" s="5"/>
      <c r="EF61" s="5"/>
      <c r="EG61" s="5"/>
      <c r="EH61" s="5"/>
      <c r="EI61" s="5"/>
      <c r="EJ61" s="5"/>
      <c r="EK61" s="5"/>
      <c r="EL61" s="5"/>
      <c r="EM61" s="5"/>
      <c r="EN61" s="5"/>
      <c r="EO61" s="5"/>
      <c r="EP61" s="5"/>
      <c r="EQ61" s="5"/>
      <c r="ER61" s="5"/>
      <c r="ES61" s="5"/>
      <c r="ET61" s="5"/>
      <c r="EU61" s="4"/>
      <c r="EV61" s="5"/>
      <c r="EW61" s="5"/>
      <c r="EX61" s="5"/>
      <c r="EY61" s="5"/>
      <c r="EZ61" s="5"/>
      <c r="FA61" s="5"/>
      <c r="FB61" s="5"/>
      <c r="FC61" s="5"/>
      <c r="FD61" s="5"/>
      <c r="FE61" s="5"/>
      <c r="FF61" s="5"/>
      <c r="FG61" s="5"/>
      <c r="FH61" s="5"/>
      <c r="FI61" s="5"/>
      <c r="FJ61" s="5"/>
      <c r="FK61" s="5"/>
      <c r="FL61" s="5"/>
      <c r="FM61" s="5"/>
      <c r="FN61" s="5"/>
      <c r="FO61" s="5"/>
      <c r="FP61" s="5"/>
      <c r="FQ61" s="5"/>
      <c r="FR61" s="5"/>
      <c r="FS61" s="5"/>
      <c r="FT61" s="5"/>
      <c r="FU61" s="5"/>
      <c r="FV61" s="5"/>
      <c r="FW61" s="5"/>
      <c r="FX61" s="5"/>
      <c r="FY61" s="4"/>
      <c r="FZ61" s="5"/>
      <c r="GA61" s="5"/>
      <c r="GB61" s="5"/>
      <c r="GC61" s="5"/>
      <c r="GD61" s="5"/>
      <c r="GE61" s="5"/>
      <c r="GF61" s="5"/>
      <c r="GG61" s="5"/>
      <c r="GH61" s="5"/>
      <c r="GI61" s="5"/>
      <c r="GJ61" s="5"/>
      <c r="GK61" s="5"/>
      <c r="GL61" s="5"/>
      <c r="GM61" s="5"/>
      <c r="GN61" s="5"/>
      <c r="GO61" s="5"/>
      <c r="GP61" s="5"/>
      <c r="GQ61" s="5"/>
      <c r="GR61" s="5"/>
      <c r="GS61" s="5"/>
      <c r="GT61" s="5"/>
      <c r="GU61" s="5"/>
      <c r="GV61" s="5"/>
      <c r="GW61" s="5"/>
      <c r="GX61" s="5"/>
      <c r="GY61" s="5"/>
      <c r="GZ61" s="5"/>
      <c r="HA61" s="5"/>
      <c r="HB61" s="5"/>
      <c r="HC61" s="4"/>
      <c r="HD61" s="5"/>
      <c r="HE61" s="5"/>
      <c r="HF61" s="5"/>
      <c r="HG61" s="5"/>
      <c r="HH61" s="5"/>
      <c r="HI61" s="5"/>
      <c r="HJ61" s="5"/>
      <c r="HK61" s="5"/>
      <c r="HL61" s="5"/>
      <c r="HM61" s="5"/>
      <c r="HN61" s="5"/>
      <c r="HO61" s="5"/>
      <c r="HP61" s="5"/>
      <c r="HQ61" s="5"/>
      <c r="HR61" s="5"/>
      <c r="HS61" s="5"/>
      <c r="HT61" s="5"/>
      <c r="HU61" s="5"/>
      <c r="HV61" s="5"/>
      <c r="HW61" s="5"/>
      <c r="HX61" s="5"/>
      <c r="HY61" s="5"/>
      <c r="HZ61" s="5"/>
      <c r="IA61" s="5"/>
      <c r="IB61" s="5"/>
      <c r="IC61" s="5"/>
      <c r="ID61" s="5"/>
      <c r="IE61" s="5"/>
    </row>
    <row r="62" spans="1:239" x14ac:dyDescent="0.25">
      <c r="A62" s="4"/>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4"/>
      <c r="AF62" s="5"/>
      <c r="AG62" s="5"/>
      <c r="AH62" s="5"/>
      <c r="AI62" s="5"/>
      <c r="AJ62" s="5"/>
      <c r="AK62" s="5"/>
      <c r="AL62" s="5"/>
      <c r="AM62" s="5"/>
      <c r="AN62" s="5"/>
      <c r="AO62" s="5"/>
      <c r="AP62" s="5"/>
      <c r="AQ62" s="5"/>
      <c r="AR62" s="5"/>
      <c r="AS62" s="5"/>
      <c r="AT62" s="5"/>
      <c r="AU62" s="5"/>
      <c r="AV62" s="5"/>
      <c r="AW62" s="5"/>
      <c r="AX62" s="5"/>
      <c r="AY62" s="5"/>
      <c r="AZ62" s="5"/>
      <c r="BA62" s="5"/>
      <c r="BB62" s="5"/>
      <c r="BC62" s="5"/>
      <c r="BD62" s="5"/>
      <c r="BE62" s="5"/>
      <c r="BF62" s="5"/>
      <c r="BG62" s="5"/>
      <c r="BH62" s="5"/>
      <c r="BI62" s="4"/>
      <c r="BJ62" s="5"/>
      <c r="BK62" s="5"/>
      <c r="BL62" s="5"/>
      <c r="BM62" s="5"/>
      <c r="BN62" s="5"/>
      <c r="BO62" s="5"/>
      <c r="BP62" s="5"/>
      <c r="BQ62" s="5"/>
      <c r="BR62" s="5"/>
      <c r="BS62" s="5"/>
      <c r="BT62" s="5"/>
      <c r="BU62" s="5"/>
      <c r="BV62" s="5"/>
      <c r="BW62" s="5"/>
      <c r="BX62" s="5"/>
      <c r="BY62" s="5"/>
      <c r="BZ62" s="5"/>
      <c r="CA62" s="5"/>
      <c r="CB62" s="5"/>
      <c r="CC62" s="5"/>
      <c r="CD62" s="5"/>
      <c r="CE62" s="5"/>
      <c r="CF62" s="5"/>
      <c r="CG62" s="5"/>
      <c r="CH62" s="5"/>
      <c r="CI62" s="5"/>
      <c r="CJ62" s="5"/>
      <c r="CK62" s="5"/>
      <c r="CL62" s="5"/>
      <c r="CM62" s="4"/>
      <c r="CN62" s="5"/>
      <c r="CO62" s="5"/>
      <c r="CP62" s="5"/>
      <c r="CQ62" s="5"/>
      <c r="CR62" s="5"/>
      <c r="CS62" s="5"/>
      <c r="CT62" s="5"/>
      <c r="CU62" s="5"/>
      <c r="CV62" s="5"/>
      <c r="CW62" s="5"/>
      <c r="CX62" s="5"/>
      <c r="CY62" s="5"/>
      <c r="CZ62" s="5"/>
      <c r="DA62" s="5"/>
      <c r="DB62" s="5"/>
      <c r="DC62" s="5"/>
      <c r="DD62" s="5"/>
      <c r="DE62" s="5"/>
      <c r="DF62" s="5"/>
      <c r="DG62" s="5"/>
      <c r="DH62" s="5"/>
      <c r="DI62" s="5"/>
      <c r="DJ62" s="5"/>
      <c r="DK62" s="5"/>
      <c r="DL62" s="5"/>
      <c r="DM62" s="5"/>
      <c r="DN62" s="5"/>
      <c r="DO62" s="5"/>
      <c r="DP62" s="5"/>
      <c r="DQ62" s="4"/>
      <c r="DR62" s="5"/>
      <c r="DS62" s="5"/>
      <c r="DT62" s="5"/>
      <c r="DU62" s="5"/>
      <c r="DV62" s="5"/>
      <c r="DW62" s="5"/>
      <c r="DX62" s="5"/>
      <c r="DY62" s="5"/>
      <c r="DZ62" s="5"/>
      <c r="EA62" s="5"/>
      <c r="EB62" s="5"/>
      <c r="EC62" s="5"/>
      <c r="ED62" s="5"/>
      <c r="EE62" s="5"/>
      <c r="EF62" s="5"/>
      <c r="EG62" s="5"/>
      <c r="EH62" s="5"/>
      <c r="EI62" s="5"/>
      <c r="EJ62" s="5"/>
      <c r="EK62" s="5"/>
      <c r="EL62" s="5"/>
      <c r="EM62" s="5"/>
      <c r="EN62" s="5"/>
      <c r="EO62" s="5"/>
      <c r="EP62" s="5"/>
      <c r="EQ62" s="5"/>
      <c r="ER62" s="5"/>
      <c r="ES62" s="5"/>
      <c r="ET62" s="5"/>
      <c r="EU62" s="4"/>
      <c r="EV62" s="5"/>
      <c r="EW62" s="5"/>
      <c r="EX62" s="5"/>
      <c r="EY62" s="5"/>
      <c r="EZ62" s="5"/>
      <c r="FA62" s="5"/>
      <c r="FB62" s="5"/>
      <c r="FC62" s="5"/>
      <c r="FD62" s="5"/>
      <c r="FE62" s="5"/>
      <c r="FF62" s="5"/>
      <c r="FG62" s="5"/>
      <c r="FH62" s="5"/>
      <c r="FI62" s="5"/>
      <c r="FJ62" s="5"/>
      <c r="FK62" s="5"/>
      <c r="FL62" s="5"/>
      <c r="FM62" s="5"/>
      <c r="FN62" s="5"/>
      <c r="FO62" s="5"/>
      <c r="FP62" s="5"/>
      <c r="FQ62" s="5"/>
      <c r="FR62" s="5"/>
      <c r="FS62" s="5"/>
      <c r="FT62" s="5"/>
      <c r="FU62" s="5"/>
      <c r="FV62" s="5"/>
      <c r="FW62" s="5"/>
      <c r="FX62" s="5"/>
      <c r="FY62" s="4"/>
      <c r="FZ62" s="5"/>
      <c r="GA62" s="5"/>
      <c r="GB62" s="5"/>
      <c r="GC62" s="5"/>
      <c r="GD62" s="5"/>
      <c r="GE62" s="5"/>
      <c r="GF62" s="5"/>
      <c r="GG62" s="5"/>
      <c r="GH62" s="5"/>
      <c r="GI62" s="5"/>
      <c r="GJ62" s="5"/>
      <c r="GK62" s="5"/>
      <c r="GL62" s="5"/>
      <c r="GM62" s="5"/>
      <c r="GN62" s="5"/>
      <c r="GO62" s="5"/>
      <c r="GP62" s="5"/>
      <c r="GQ62" s="5"/>
      <c r="GR62" s="5"/>
      <c r="GS62" s="5"/>
      <c r="GT62" s="5"/>
      <c r="GU62" s="5"/>
      <c r="GV62" s="5"/>
      <c r="GW62" s="5"/>
      <c r="GX62" s="5"/>
      <c r="GY62" s="5"/>
      <c r="GZ62" s="5"/>
      <c r="HA62" s="5"/>
      <c r="HB62" s="5"/>
      <c r="HC62" s="4"/>
      <c r="HD62" s="5"/>
      <c r="HE62" s="5"/>
      <c r="HF62" s="5"/>
      <c r="HG62" s="5"/>
      <c r="HH62" s="5"/>
      <c r="HI62" s="5"/>
      <c r="HJ62" s="5"/>
      <c r="HK62" s="5"/>
      <c r="HL62" s="5"/>
      <c r="HM62" s="5"/>
      <c r="HN62" s="5"/>
      <c r="HO62" s="5"/>
      <c r="HP62" s="5"/>
      <c r="HQ62" s="5"/>
      <c r="HR62" s="5"/>
      <c r="HS62" s="5"/>
      <c r="HT62" s="5"/>
      <c r="HU62" s="5"/>
      <c r="HV62" s="5"/>
      <c r="HW62" s="5"/>
      <c r="HX62" s="5"/>
      <c r="HY62" s="5"/>
      <c r="HZ62" s="5"/>
      <c r="IA62" s="5"/>
      <c r="IB62" s="5"/>
      <c r="IC62" s="5"/>
      <c r="ID62" s="5"/>
      <c r="IE62" s="5"/>
    </row>
    <row r="63" spans="1:239" x14ac:dyDescent="0.25">
      <c r="A63" s="4" t="s">
        <v>29</v>
      </c>
      <c r="B63" s="5" t="s">
        <v>4</v>
      </c>
      <c r="C63" s="5"/>
      <c r="D63" s="5"/>
      <c r="E63" s="5"/>
      <c r="F63" s="5"/>
      <c r="G63" s="5"/>
      <c r="H63" s="5"/>
      <c r="I63" s="5"/>
      <c r="J63" s="5"/>
      <c r="K63" s="5" t="s">
        <v>29</v>
      </c>
      <c r="L63" s="5" t="s">
        <v>4</v>
      </c>
      <c r="M63" s="5"/>
      <c r="N63" s="5"/>
      <c r="O63" s="5"/>
      <c r="P63" s="5"/>
      <c r="Q63" s="5"/>
      <c r="R63" s="5"/>
      <c r="S63" s="5"/>
      <c r="T63" s="5"/>
      <c r="U63" s="5" t="s">
        <v>29</v>
      </c>
      <c r="V63" s="5" t="s">
        <v>4</v>
      </c>
      <c r="W63" s="5"/>
      <c r="X63" s="5"/>
      <c r="Y63" s="5"/>
      <c r="Z63" s="5"/>
      <c r="AA63" s="5"/>
      <c r="AB63" s="5"/>
      <c r="AC63" s="5"/>
      <c r="AD63" s="5"/>
      <c r="AE63" s="4" t="s">
        <v>29</v>
      </c>
      <c r="AF63" s="5" t="s">
        <v>5</v>
      </c>
      <c r="AG63" s="5"/>
      <c r="AH63" s="5"/>
      <c r="AI63" s="5"/>
      <c r="AJ63" s="5"/>
      <c r="AK63" s="5"/>
      <c r="AL63" s="5"/>
      <c r="AM63" s="5"/>
      <c r="AN63" s="5"/>
      <c r="AO63" s="5" t="s">
        <v>29</v>
      </c>
      <c r="AP63" s="5" t="s">
        <v>5</v>
      </c>
      <c r="AQ63" s="5"/>
      <c r="AR63" s="5"/>
      <c r="AS63" s="5"/>
      <c r="AT63" s="5"/>
      <c r="AU63" s="5"/>
      <c r="AV63" s="5"/>
      <c r="AW63" s="5"/>
      <c r="AX63" s="5"/>
      <c r="AY63" s="5" t="s">
        <v>29</v>
      </c>
      <c r="AZ63" s="5" t="s">
        <v>5</v>
      </c>
      <c r="BA63" s="5"/>
      <c r="BB63" s="5"/>
      <c r="BC63" s="5"/>
      <c r="BD63" s="5"/>
      <c r="BE63" s="5"/>
      <c r="BF63" s="5"/>
      <c r="BG63" s="5"/>
      <c r="BH63" s="5"/>
      <c r="BI63" s="4" t="s">
        <v>29</v>
      </c>
      <c r="BJ63" s="5" t="s">
        <v>9</v>
      </c>
      <c r="BK63" s="5"/>
      <c r="BL63" s="5"/>
      <c r="BM63" s="5"/>
      <c r="BN63" s="5"/>
      <c r="BO63" s="5"/>
      <c r="BP63" s="5"/>
      <c r="BQ63" s="5"/>
      <c r="BR63" s="5"/>
      <c r="BS63" s="5" t="s">
        <v>29</v>
      </c>
      <c r="BT63" s="5" t="s">
        <v>9</v>
      </c>
      <c r="BU63" s="5"/>
      <c r="BV63" s="5"/>
      <c r="BW63" s="5"/>
      <c r="BX63" s="5"/>
      <c r="BY63" s="5"/>
      <c r="BZ63" s="5"/>
      <c r="CA63" s="5"/>
      <c r="CB63" s="5"/>
      <c r="CC63" s="5" t="s">
        <v>29</v>
      </c>
      <c r="CD63" s="5" t="s">
        <v>9</v>
      </c>
      <c r="CE63" s="5"/>
      <c r="CF63" s="5"/>
      <c r="CG63" s="5"/>
      <c r="CH63" s="5"/>
      <c r="CI63" s="5"/>
      <c r="CJ63" s="5"/>
      <c r="CK63" s="5"/>
      <c r="CL63" s="5"/>
      <c r="CM63" s="4" t="s">
        <v>29</v>
      </c>
      <c r="CN63" s="5" t="s">
        <v>10</v>
      </c>
      <c r="CO63" s="5"/>
      <c r="CP63" s="5"/>
      <c r="CQ63" s="5"/>
      <c r="CR63" s="5"/>
      <c r="CS63" s="5"/>
      <c r="CT63" s="5"/>
      <c r="CU63" s="5"/>
      <c r="CV63" s="5"/>
      <c r="CW63" s="5" t="s">
        <v>29</v>
      </c>
      <c r="CX63" s="5" t="s">
        <v>10</v>
      </c>
      <c r="CY63" s="5"/>
      <c r="CZ63" s="5"/>
      <c r="DA63" s="5"/>
      <c r="DB63" s="5"/>
      <c r="DC63" s="5"/>
      <c r="DD63" s="5"/>
      <c r="DE63" s="5"/>
      <c r="DF63" s="5"/>
      <c r="DG63" s="5" t="s">
        <v>29</v>
      </c>
      <c r="DH63" s="5" t="s">
        <v>10</v>
      </c>
      <c r="DI63" s="5"/>
      <c r="DJ63" s="5"/>
      <c r="DK63" s="5"/>
      <c r="DL63" s="5"/>
      <c r="DM63" s="5"/>
      <c r="DN63" s="5"/>
      <c r="DO63" s="5"/>
      <c r="DP63" s="5"/>
      <c r="DQ63" s="4" t="s">
        <v>29</v>
      </c>
      <c r="DR63" s="5" t="s">
        <v>11</v>
      </c>
      <c r="DS63" s="5"/>
      <c r="DT63" s="5"/>
      <c r="DU63" s="5"/>
      <c r="DV63" s="5"/>
      <c r="DW63" s="5"/>
      <c r="DX63" s="5"/>
      <c r="DY63" s="5"/>
      <c r="DZ63" s="5"/>
      <c r="EA63" s="5" t="s">
        <v>29</v>
      </c>
      <c r="EB63" s="5" t="s">
        <v>11</v>
      </c>
      <c r="EC63" s="5"/>
      <c r="ED63" s="5"/>
      <c r="EE63" s="5"/>
      <c r="EF63" s="5"/>
      <c r="EG63" s="5"/>
      <c r="EH63" s="5"/>
      <c r="EI63" s="5"/>
      <c r="EJ63" s="5"/>
      <c r="EK63" s="5" t="s">
        <v>29</v>
      </c>
      <c r="EL63" s="5" t="s">
        <v>11</v>
      </c>
      <c r="EM63" s="5"/>
      <c r="EN63" s="5"/>
      <c r="EO63" s="5"/>
      <c r="EP63" s="5"/>
      <c r="EQ63" s="5"/>
      <c r="ER63" s="5"/>
      <c r="ES63" s="5"/>
      <c r="ET63" s="5"/>
      <c r="EU63" s="4" t="s">
        <v>29</v>
      </c>
      <c r="EV63" s="5" t="s">
        <v>12</v>
      </c>
      <c r="EW63" s="5"/>
      <c r="EX63" s="5"/>
      <c r="EY63" s="5"/>
      <c r="EZ63" s="5"/>
      <c r="FA63" s="5"/>
      <c r="FB63" s="5"/>
      <c r="FC63" s="5"/>
      <c r="FD63" s="5"/>
      <c r="FE63" s="5" t="s">
        <v>29</v>
      </c>
      <c r="FF63" s="5" t="s">
        <v>12</v>
      </c>
      <c r="FG63" s="5"/>
      <c r="FH63" s="5"/>
      <c r="FI63" s="5"/>
      <c r="FJ63" s="5"/>
      <c r="FK63" s="5"/>
      <c r="FL63" s="5"/>
      <c r="FM63" s="5"/>
      <c r="FN63" s="5"/>
      <c r="FO63" s="5" t="s">
        <v>29</v>
      </c>
      <c r="FP63" s="5" t="s">
        <v>12</v>
      </c>
      <c r="FQ63" s="5"/>
      <c r="FR63" s="5"/>
      <c r="FS63" s="5"/>
      <c r="FT63" s="5"/>
      <c r="FU63" s="5"/>
      <c r="FV63" s="5"/>
      <c r="FW63" s="5"/>
      <c r="FX63" s="5"/>
      <c r="FY63" s="4" t="s">
        <v>29</v>
      </c>
      <c r="FZ63" s="5" t="s">
        <v>13</v>
      </c>
      <c r="GA63" s="5"/>
      <c r="GB63" s="5"/>
      <c r="GC63" s="5"/>
      <c r="GD63" s="5"/>
      <c r="GE63" s="5"/>
      <c r="GF63" s="5"/>
      <c r="GG63" s="5"/>
      <c r="GH63" s="5"/>
      <c r="GI63" s="5" t="s">
        <v>29</v>
      </c>
      <c r="GJ63" s="5" t="s">
        <v>13</v>
      </c>
      <c r="GK63" s="5"/>
      <c r="GL63" s="5"/>
      <c r="GM63" s="5"/>
      <c r="GN63" s="5"/>
      <c r="GO63" s="5"/>
      <c r="GP63" s="5"/>
      <c r="GQ63" s="5"/>
      <c r="GR63" s="5"/>
      <c r="GS63" s="5" t="s">
        <v>29</v>
      </c>
      <c r="GT63" s="5" t="s">
        <v>13</v>
      </c>
      <c r="GU63" s="5"/>
      <c r="GV63" s="5"/>
      <c r="GW63" s="5"/>
      <c r="GX63" s="5"/>
      <c r="GY63" s="5"/>
      <c r="GZ63" s="5"/>
      <c r="HA63" s="5"/>
      <c r="HB63" s="5"/>
      <c r="HC63" s="4" t="s">
        <v>29</v>
      </c>
      <c r="HD63" s="5" t="s">
        <v>6</v>
      </c>
      <c r="HE63" s="5"/>
      <c r="HF63" s="5"/>
      <c r="HG63" s="5"/>
      <c r="HH63" s="5"/>
      <c r="HI63" s="5"/>
      <c r="HJ63" s="5"/>
      <c r="HK63" s="5"/>
      <c r="HL63" s="5"/>
      <c r="HM63" s="5" t="s">
        <v>29</v>
      </c>
      <c r="HN63" s="5" t="s">
        <v>6</v>
      </c>
      <c r="HO63" s="5"/>
      <c r="HP63" s="5"/>
      <c r="HQ63" s="5"/>
      <c r="HR63" s="5"/>
      <c r="HS63" s="5"/>
      <c r="HT63" s="5"/>
      <c r="HU63" s="5"/>
      <c r="HV63" s="5"/>
      <c r="HW63" s="5" t="s">
        <v>29</v>
      </c>
      <c r="HX63" s="5" t="s">
        <v>6</v>
      </c>
      <c r="HY63" s="5"/>
      <c r="HZ63" s="5"/>
      <c r="IA63" s="5"/>
      <c r="IB63" s="5"/>
      <c r="IC63" s="5"/>
      <c r="ID63" s="5"/>
      <c r="IE63" s="5"/>
    </row>
    <row r="64" spans="1:239" x14ac:dyDescent="0.25">
      <c r="A64" s="4" t="s">
        <v>47</v>
      </c>
      <c r="B64" s="5" t="s">
        <v>40</v>
      </c>
      <c r="C64" s="5" t="s">
        <v>46</v>
      </c>
      <c r="D64" s="5">
        <v>19.54</v>
      </c>
      <c r="E64" s="5"/>
      <c r="F64" s="5"/>
      <c r="G64" s="5"/>
      <c r="H64" s="5"/>
      <c r="I64" s="5"/>
      <c r="J64" s="5"/>
      <c r="K64" s="5" t="s">
        <v>47</v>
      </c>
      <c r="L64" s="5" t="s">
        <v>48</v>
      </c>
      <c r="M64" s="5" t="s">
        <v>49</v>
      </c>
      <c r="N64" s="5">
        <v>25.42</v>
      </c>
      <c r="O64" s="5"/>
      <c r="P64" s="5"/>
      <c r="Q64" s="5"/>
      <c r="R64" s="5"/>
      <c r="S64" s="5"/>
      <c r="T64" s="5"/>
      <c r="U64" s="5" t="s">
        <v>47</v>
      </c>
      <c r="V64" s="5" t="s">
        <v>50</v>
      </c>
      <c r="W64" s="5" t="s">
        <v>56</v>
      </c>
      <c r="X64" s="5">
        <v>15.9</v>
      </c>
      <c r="Y64" s="5"/>
      <c r="Z64" s="5"/>
      <c r="AA64" s="5"/>
      <c r="AB64" s="5"/>
      <c r="AC64" s="5"/>
      <c r="AD64" s="5"/>
      <c r="AE64" s="4" t="s">
        <v>47</v>
      </c>
      <c r="AF64" s="5" t="s">
        <v>40</v>
      </c>
      <c r="AG64" s="5" t="s">
        <v>46</v>
      </c>
      <c r="AH64" s="5">
        <v>6189</v>
      </c>
      <c r="AI64" s="5"/>
      <c r="AJ64" s="5"/>
      <c r="AK64" s="5"/>
      <c r="AL64" s="5"/>
      <c r="AM64" s="5"/>
      <c r="AN64" s="5"/>
      <c r="AO64" s="5" t="s">
        <v>47</v>
      </c>
      <c r="AP64" s="5" t="s">
        <v>48</v>
      </c>
      <c r="AQ64" s="5" t="s">
        <v>49</v>
      </c>
      <c r="AR64" s="5">
        <v>1971</v>
      </c>
      <c r="AS64" s="5"/>
      <c r="AT64" s="5"/>
      <c r="AU64" s="5"/>
      <c r="AV64" s="5"/>
      <c r="AW64" s="5"/>
      <c r="AX64" s="5"/>
      <c r="AY64" s="5" t="s">
        <v>47</v>
      </c>
      <c r="AZ64" s="5" t="s">
        <v>50</v>
      </c>
      <c r="BA64" s="5" t="s">
        <v>56</v>
      </c>
      <c r="BB64" s="5">
        <v>1981</v>
      </c>
      <c r="BC64" s="5"/>
      <c r="BD64" s="5"/>
      <c r="BE64" s="5"/>
      <c r="BF64" s="5"/>
      <c r="BG64" s="5"/>
      <c r="BH64" s="5"/>
      <c r="BI64" s="4" t="s">
        <v>47</v>
      </c>
      <c r="BJ64" s="5" t="s">
        <v>40</v>
      </c>
      <c r="BK64" s="5" t="s">
        <v>46</v>
      </c>
      <c r="BL64" s="5">
        <v>323</v>
      </c>
      <c r="BM64" s="5"/>
      <c r="BN64" s="5"/>
      <c r="BO64" s="5"/>
      <c r="BP64" s="5"/>
      <c r="BQ64" s="5"/>
      <c r="BR64" s="5"/>
      <c r="BS64" s="5" t="s">
        <v>47</v>
      </c>
      <c r="BT64" s="5" t="s">
        <v>48</v>
      </c>
      <c r="BU64" s="5" t="s">
        <v>49</v>
      </c>
      <c r="BV64" s="5">
        <v>661</v>
      </c>
      <c r="BW64" s="5"/>
      <c r="BX64" s="5"/>
      <c r="BY64" s="5"/>
      <c r="BZ64" s="5"/>
      <c r="CA64" s="5"/>
      <c r="CB64" s="5"/>
      <c r="CC64" s="5" t="s">
        <v>47</v>
      </c>
      <c r="CD64" s="5" t="s">
        <v>50</v>
      </c>
      <c r="CE64" s="5" t="s">
        <v>56</v>
      </c>
      <c r="CF64" s="5">
        <v>481</v>
      </c>
      <c r="CG64" s="5"/>
      <c r="CH64" s="5"/>
      <c r="CI64" s="5"/>
      <c r="CJ64" s="5"/>
      <c r="CK64" s="5"/>
      <c r="CL64" s="5"/>
      <c r="CM64" s="4" t="s">
        <v>47</v>
      </c>
      <c r="CN64" s="5" t="s">
        <v>40</v>
      </c>
      <c r="CO64" s="5" t="s">
        <v>46</v>
      </c>
      <c r="CP64" s="5">
        <v>25</v>
      </c>
      <c r="CQ64" s="5"/>
      <c r="CR64" s="5"/>
      <c r="CS64" s="5"/>
      <c r="CT64" s="5"/>
      <c r="CU64" s="5"/>
      <c r="CV64" s="5"/>
      <c r="CW64" s="5" t="s">
        <v>47</v>
      </c>
      <c r="CX64" s="5" t="s">
        <v>48</v>
      </c>
      <c r="CY64" s="5" t="s">
        <v>49</v>
      </c>
      <c r="CZ64" s="5">
        <v>19</v>
      </c>
      <c r="DA64" s="5"/>
      <c r="DB64" s="5"/>
      <c r="DC64" s="5"/>
      <c r="DD64" s="5"/>
      <c r="DE64" s="5"/>
      <c r="DF64" s="5"/>
      <c r="DG64" s="5" t="s">
        <v>47</v>
      </c>
      <c r="DH64" s="5" t="s">
        <v>50</v>
      </c>
      <c r="DI64" s="5" t="s">
        <v>56</v>
      </c>
      <c r="DJ64" s="5">
        <v>26</v>
      </c>
      <c r="DK64" s="5"/>
      <c r="DL64" s="5"/>
      <c r="DM64" s="5"/>
      <c r="DN64" s="5"/>
      <c r="DO64" s="5"/>
      <c r="DP64" s="5"/>
      <c r="DQ64" s="4" t="s">
        <v>47</v>
      </c>
      <c r="DR64" s="5" t="s">
        <v>40</v>
      </c>
      <c r="DS64" s="5" t="s">
        <v>46</v>
      </c>
      <c r="DT64" s="5">
        <v>1130</v>
      </c>
      <c r="DU64" s="5"/>
      <c r="DV64" s="5"/>
      <c r="DW64" s="5"/>
      <c r="DX64" s="5"/>
      <c r="DY64" s="5"/>
      <c r="DZ64" s="5"/>
      <c r="EA64" s="5" t="s">
        <v>47</v>
      </c>
      <c r="EB64" s="5" t="s">
        <v>48</v>
      </c>
      <c r="EC64" s="5" t="s">
        <v>49</v>
      </c>
      <c r="ED64" s="5">
        <v>1221</v>
      </c>
      <c r="EE64" s="5"/>
      <c r="EF64" s="5"/>
      <c r="EG64" s="5"/>
      <c r="EH64" s="5"/>
      <c r="EI64" s="5"/>
      <c r="EJ64" s="5"/>
      <c r="EK64" s="5" t="s">
        <v>47</v>
      </c>
      <c r="EL64" s="5" t="s">
        <v>50</v>
      </c>
      <c r="EM64" s="5" t="s">
        <v>56</v>
      </c>
      <c r="EN64" s="5">
        <v>3406</v>
      </c>
      <c r="EO64" s="5"/>
      <c r="EP64" s="5"/>
      <c r="EQ64" s="5"/>
      <c r="ER64" s="5"/>
      <c r="ES64" s="5"/>
      <c r="ET64" s="5"/>
      <c r="EU64" s="4" t="s">
        <v>47</v>
      </c>
      <c r="EV64" s="5" t="s">
        <v>40</v>
      </c>
      <c r="EW64" s="5" t="s">
        <v>46</v>
      </c>
      <c r="EX64" s="5">
        <v>3249</v>
      </c>
      <c r="EY64" s="5"/>
      <c r="EZ64" s="5"/>
      <c r="FA64" s="5"/>
      <c r="FB64" s="5"/>
      <c r="FC64" s="5"/>
      <c r="FD64" s="5"/>
      <c r="FE64" s="5" t="s">
        <v>47</v>
      </c>
      <c r="FF64" s="5" t="s">
        <v>48</v>
      </c>
      <c r="FG64" s="5" t="s">
        <v>71</v>
      </c>
      <c r="FH64" s="5">
        <v>6756</v>
      </c>
      <c r="FI64" s="5"/>
      <c r="FJ64" s="5"/>
      <c r="FK64" s="5"/>
      <c r="FL64" s="5"/>
      <c r="FM64" s="5"/>
      <c r="FN64" s="5"/>
      <c r="FO64" s="5" t="s">
        <v>47</v>
      </c>
      <c r="FP64" s="5" t="s">
        <v>50</v>
      </c>
      <c r="FQ64" s="5" t="s">
        <v>56</v>
      </c>
      <c r="FR64" s="5">
        <v>5629</v>
      </c>
      <c r="FS64" s="5"/>
      <c r="FT64" s="5"/>
      <c r="FU64" s="5"/>
      <c r="FV64" s="5"/>
      <c r="FW64" s="5"/>
      <c r="FX64" s="5"/>
      <c r="FY64" s="4" t="s">
        <v>47</v>
      </c>
      <c r="FZ64" s="5" t="s">
        <v>40</v>
      </c>
      <c r="GA64" s="5" t="s">
        <v>46</v>
      </c>
      <c r="GB64" s="5">
        <v>3188</v>
      </c>
      <c r="GC64" s="5"/>
      <c r="GD64" s="5"/>
      <c r="GE64" s="5"/>
      <c r="GF64" s="5"/>
      <c r="GG64" s="5"/>
      <c r="GH64" s="5"/>
      <c r="GI64" s="5" t="s">
        <v>47</v>
      </c>
      <c r="GJ64" s="5" t="s">
        <v>48</v>
      </c>
      <c r="GK64" s="5" t="s">
        <v>49</v>
      </c>
      <c r="GL64" s="5">
        <v>5196</v>
      </c>
      <c r="GM64" s="5"/>
      <c r="GN64" s="5"/>
      <c r="GO64" s="5"/>
      <c r="GP64" s="5"/>
      <c r="GQ64" s="5"/>
      <c r="GR64" s="5"/>
      <c r="GS64" s="5" t="s">
        <v>47</v>
      </c>
      <c r="GT64" s="5" t="s">
        <v>50</v>
      </c>
      <c r="GU64" s="5" t="s">
        <v>56</v>
      </c>
      <c r="GV64" s="5">
        <v>2934</v>
      </c>
      <c r="GW64" s="5"/>
      <c r="GX64" s="5"/>
      <c r="GY64" s="5"/>
      <c r="GZ64" s="5"/>
      <c r="HA64" s="5"/>
      <c r="HB64" s="5"/>
      <c r="HC64" s="4" t="s">
        <v>47</v>
      </c>
      <c r="HD64" s="5" t="s">
        <v>40</v>
      </c>
      <c r="HE64" s="5" t="s">
        <v>46</v>
      </c>
      <c r="HF64" s="5">
        <v>24</v>
      </c>
      <c r="HG64" s="5"/>
      <c r="HH64" s="5"/>
      <c r="HI64" s="5"/>
      <c r="HJ64" s="5"/>
      <c r="HK64" s="5"/>
      <c r="HL64" s="5"/>
      <c r="HM64" s="5" t="s">
        <v>47</v>
      </c>
      <c r="HN64" s="5" t="s">
        <v>48</v>
      </c>
      <c r="HO64" s="5" t="s">
        <v>49</v>
      </c>
      <c r="HP64" s="5">
        <v>40</v>
      </c>
      <c r="HQ64" s="5"/>
      <c r="HR64" s="5"/>
      <c r="HS64" s="5"/>
      <c r="HT64" s="5"/>
      <c r="HU64" s="5"/>
      <c r="HV64" s="5"/>
      <c r="HW64" s="5" t="s">
        <v>47</v>
      </c>
      <c r="HX64" s="5" t="s">
        <v>50</v>
      </c>
      <c r="HY64" s="5" t="s">
        <v>56</v>
      </c>
      <c r="HZ64" s="5">
        <v>24</v>
      </c>
      <c r="IA64" s="5"/>
      <c r="IB64" s="5"/>
      <c r="IC64" s="5"/>
      <c r="ID64" s="5"/>
      <c r="IE64" s="5"/>
    </row>
    <row r="65" spans="1:239" x14ac:dyDescent="0.25">
      <c r="A65" s="4" t="s">
        <v>31</v>
      </c>
      <c r="B65" s="6" t="s">
        <v>52</v>
      </c>
      <c r="C65" s="5"/>
      <c r="D65" s="5"/>
      <c r="E65" s="5"/>
      <c r="F65" s="5"/>
      <c r="G65" s="5"/>
      <c r="H65" s="5"/>
      <c r="I65" s="5"/>
      <c r="J65" s="5"/>
      <c r="K65" s="5" t="s">
        <v>31</v>
      </c>
      <c r="L65" s="6" t="s">
        <v>52</v>
      </c>
      <c r="M65" s="5"/>
      <c r="N65" s="5"/>
      <c r="O65" s="5"/>
      <c r="P65" s="5"/>
      <c r="Q65" s="5"/>
      <c r="R65" s="5"/>
      <c r="S65" s="5"/>
      <c r="T65" s="5"/>
      <c r="U65" s="5" t="s">
        <v>31</v>
      </c>
      <c r="V65" s="6" t="s">
        <v>52</v>
      </c>
      <c r="W65" s="5"/>
      <c r="X65" s="5"/>
      <c r="Y65" s="5"/>
      <c r="Z65" s="5"/>
      <c r="AA65" s="5"/>
      <c r="AB65" s="5"/>
      <c r="AC65" s="5"/>
      <c r="AD65" s="5"/>
      <c r="AE65" s="4" t="s">
        <v>31</v>
      </c>
      <c r="AF65" s="6" t="s">
        <v>52</v>
      </c>
      <c r="AG65" s="5"/>
      <c r="AH65" s="5"/>
      <c r="AI65" s="5"/>
      <c r="AJ65" s="5"/>
      <c r="AK65" s="5"/>
      <c r="AL65" s="5"/>
      <c r="AM65" s="5"/>
      <c r="AN65" s="5"/>
      <c r="AO65" s="5" t="s">
        <v>31</v>
      </c>
      <c r="AP65" s="6" t="s">
        <v>52</v>
      </c>
      <c r="AQ65" s="5"/>
      <c r="AR65" s="5"/>
      <c r="AS65" s="5"/>
      <c r="AT65" s="5"/>
      <c r="AU65" s="5"/>
      <c r="AV65" s="5"/>
      <c r="AW65" s="5"/>
      <c r="AX65" s="5"/>
      <c r="AY65" s="5" t="s">
        <v>31</v>
      </c>
      <c r="AZ65" s="6" t="s">
        <v>52</v>
      </c>
      <c r="BA65" s="5"/>
      <c r="BB65" s="5"/>
      <c r="BC65" s="5"/>
      <c r="BD65" s="5"/>
      <c r="BE65" s="5"/>
      <c r="BF65" s="5"/>
      <c r="BG65" s="5"/>
      <c r="BH65" s="5"/>
      <c r="BI65" s="4" t="s">
        <v>31</v>
      </c>
      <c r="BJ65" s="6" t="s">
        <v>52</v>
      </c>
      <c r="BK65" s="5"/>
      <c r="BL65" s="5"/>
      <c r="BM65" s="5"/>
      <c r="BN65" s="5"/>
      <c r="BO65" s="5"/>
      <c r="BP65" s="5"/>
      <c r="BQ65" s="5"/>
      <c r="BR65" s="5"/>
      <c r="BS65" s="5" t="s">
        <v>31</v>
      </c>
      <c r="BT65" s="6" t="s">
        <v>52</v>
      </c>
      <c r="BU65" s="5"/>
      <c r="BV65" s="5"/>
      <c r="BW65" s="5"/>
      <c r="BX65" s="5"/>
      <c r="BY65" s="5"/>
      <c r="BZ65" s="5"/>
      <c r="CA65" s="5"/>
      <c r="CB65" s="5"/>
      <c r="CC65" s="5" t="s">
        <v>31</v>
      </c>
      <c r="CD65" s="6" t="s">
        <v>52</v>
      </c>
      <c r="CE65" s="5"/>
      <c r="CF65" s="5"/>
      <c r="CG65" s="5"/>
      <c r="CH65" s="5"/>
      <c r="CI65" s="5"/>
      <c r="CJ65" s="5"/>
      <c r="CK65" s="5"/>
      <c r="CL65" s="5"/>
      <c r="CM65" s="4" t="s">
        <v>31</v>
      </c>
      <c r="CN65" s="6" t="s">
        <v>70</v>
      </c>
      <c r="CO65" s="5"/>
      <c r="CP65" s="5"/>
      <c r="CQ65" s="5"/>
      <c r="CR65" s="5"/>
      <c r="CS65" s="5"/>
      <c r="CT65" s="5"/>
      <c r="CU65" s="5"/>
      <c r="CV65" s="5"/>
      <c r="CW65" s="5" t="s">
        <v>31</v>
      </c>
      <c r="CX65" s="6" t="s">
        <v>70</v>
      </c>
      <c r="CY65" s="5"/>
      <c r="CZ65" s="5"/>
      <c r="DA65" s="5"/>
      <c r="DB65" s="5"/>
      <c r="DC65" s="5"/>
      <c r="DD65" s="5"/>
      <c r="DE65" s="5"/>
      <c r="DF65" s="5"/>
      <c r="DG65" s="5" t="s">
        <v>31</v>
      </c>
      <c r="DH65" s="6" t="s">
        <v>70</v>
      </c>
      <c r="DI65" s="5"/>
      <c r="DJ65" s="5"/>
      <c r="DK65" s="5"/>
      <c r="DL65" s="5"/>
      <c r="DM65" s="5"/>
      <c r="DN65" s="5"/>
      <c r="DO65" s="5"/>
      <c r="DP65" s="5"/>
      <c r="DQ65" s="4" t="s">
        <v>31</v>
      </c>
      <c r="DR65" s="6" t="s">
        <v>70</v>
      </c>
      <c r="DS65" s="5" t="s">
        <v>65</v>
      </c>
      <c r="DT65" s="5"/>
      <c r="DU65" s="5"/>
      <c r="DV65" s="5"/>
      <c r="DW65" s="5"/>
      <c r="DX65" s="5"/>
      <c r="DY65" s="5"/>
      <c r="DZ65" s="5"/>
      <c r="EA65" s="5" t="s">
        <v>31</v>
      </c>
      <c r="EB65" s="6" t="s">
        <v>52</v>
      </c>
      <c r="EC65" s="5"/>
      <c r="ED65" s="5"/>
      <c r="EE65" s="5"/>
      <c r="EF65" s="5"/>
      <c r="EG65" s="5"/>
      <c r="EH65" s="5"/>
      <c r="EI65" s="5"/>
      <c r="EJ65" s="5"/>
      <c r="EK65" s="5" t="s">
        <v>31</v>
      </c>
      <c r="EL65" s="6" t="s">
        <v>52</v>
      </c>
      <c r="EM65" s="5"/>
      <c r="EN65" s="5"/>
      <c r="EO65" s="5"/>
      <c r="EP65" s="5"/>
      <c r="EQ65" s="5"/>
      <c r="ER65" s="5"/>
      <c r="ES65" s="5"/>
      <c r="ET65" s="5"/>
      <c r="EU65" s="4" t="s">
        <v>31</v>
      </c>
      <c r="EV65" s="6" t="s">
        <v>52</v>
      </c>
      <c r="EW65" s="5"/>
      <c r="EX65" s="5"/>
      <c r="EY65" s="5"/>
      <c r="EZ65" s="5"/>
      <c r="FA65" s="5"/>
      <c r="FB65" s="5"/>
      <c r="FC65" s="5"/>
      <c r="FD65" s="5"/>
      <c r="FE65" s="5" t="s">
        <v>31</v>
      </c>
      <c r="FF65" s="6" t="s">
        <v>52</v>
      </c>
      <c r="FG65" s="5"/>
      <c r="FH65" s="5"/>
      <c r="FI65" s="5"/>
      <c r="FJ65" s="5"/>
      <c r="FK65" s="5"/>
      <c r="FL65" s="5"/>
      <c r="FM65" s="5"/>
      <c r="FN65" s="5"/>
      <c r="FO65" s="5" t="s">
        <v>31</v>
      </c>
      <c r="FP65" s="6" t="s">
        <v>52</v>
      </c>
      <c r="FQ65" s="5"/>
      <c r="FR65" s="5"/>
      <c r="FS65" s="5"/>
      <c r="FT65" s="5"/>
      <c r="FU65" s="5"/>
      <c r="FV65" s="5"/>
      <c r="FW65" s="5"/>
      <c r="FX65" s="5"/>
      <c r="FY65" s="4" t="s">
        <v>31</v>
      </c>
      <c r="FZ65" s="6" t="s">
        <v>52</v>
      </c>
      <c r="GA65" s="5" t="s">
        <v>65</v>
      </c>
      <c r="GB65" s="5"/>
      <c r="GC65" s="5"/>
      <c r="GD65" s="5"/>
      <c r="GE65" s="5"/>
      <c r="GF65" s="5"/>
      <c r="GG65" s="5"/>
      <c r="GH65" s="5"/>
      <c r="GI65" s="5" t="s">
        <v>31</v>
      </c>
      <c r="GJ65" s="6" t="s">
        <v>52</v>
      </c>
      <c r="GK65" s="5"/>
      <c r="GL65" s="5"/>
      <c r="GM65" s="5"/>
      <c r="GN65" s="5"/>
      <c r="GO65" s="5"/>
      <c r="GP65" s="5"/>
      <c r="GQ65" s="5"/>
      <c r="GR65" s="5"/>
      <c r="GS65" s="5" t="s">
        <v>31</v>
      </c>
      <c r="GT65" s="6" t="s">
        <v>52</v>
      </c>
      <c r="GU65" s="5"/>
      <c r="GV65" s="5"/>
      <c r="GW65" s="5"/>
      <c r="GX65" s="5"/>
      <c r="GY65" s="5"/>
      <c r="GZ65" s="5"/>
      <c r="HA65" s="5"/>
      <c r="HB65" s="5"/>
      <c r="HC65" s="4" t="s">
        <v>31</v>
      </c>
      <c r="HD65" s="6" t="s">
        <v>52</v>
      </c>
      <c r="HE65" s="5"/>
      <c r="HF65" s="5"/>
      <c r="HG65" s="5"/>
      <c r="HH65" s="5"/>
      <c r="HI65" s="5"/>
      <c r="HJ65" s="5"/>
      <c r="HK65" s="5"/>
      <c r="HL65" s="5"/>
      <c r="HM65" s="5" t="s">
        <v>31</v>
      </c>
      <c r="HN65" s="6" t="s">
        <v>52</v>
      </c>
      <c r="HO65" s="5"/>
      <c r="HP65" s="5"/>
      <c r="HQ65" s="5"/>
      <c r="HR65" s="5"/>
      <c r="HS65" s="5"/>
      <c r="HT65" s="5"/>
      <c r="HU65" s="5"/>
      <c r="HV65" s="5"/>
      <c r="HW65" s="5" t="s">
        <v>31</v>
      </c>
      <c r="HX65" s="6" t="s">
        <v>52</v>
      </c>
      <c r="HY65" s="5"/>
      <c r="HZ65" s="5"/>
      <c r="IA65" s="5"/>
      <c r="IB65" s="5"/>
      <c r="IC65" s="5"/>
      <c r="ID65" s="5"/>
      <c r="IE65" s="5"/>
    </row>
    <row r="66" spans="1:239" x14ac:dyDescent="0.25">
      <c r="A66" s="4" t="s">
        <v>41</v>
      </c>
      <c r="B66" s="5">
        <v>1</v>
      </c>
      <c r="C66" s="5"/>
      <c r="D66" s="5">
        <v>2</v>
      </c>
      <c r="E66" s="5"/>
      <c r="F66" s="5">
        <v>3</v>
      </c>
      <c r="G66" s="5"/>
      <c r="H66" s="5">
        <v>4</v>
      </c>
      <c r="I66" s="5"/>
      <c r="J66" s="5"/>
      <c r="K66" s="5" t="s">
        <v>41</v>
      </c>
      <c r="L66" s="5">
        <v>1</v>
      </c>
      <c r="M66" s="5"/>
      <c r="N66" s="5">
        <v>2</v>
      </c>
      <c r="O66" s="5"/>
      <c r="P66" s="5">
        <v>3</v>
      </c>
      <c r="Q66" s="5"/>
      <c r="R66" s="5">
        <v>4</v>
      </c>
      <c r="S66" s="5"/>
      <c r="T66" s="5"/>
      <c r="U66" s="5" t="s">
        <v>41</v>
      </c>
      <c r="V66" s="5">
        <v>1</v>
      </c>
      <c r="W66" s="5"/>
      <c r="X66" s="5">
        <v>2</v>
      </c>
      <c r="Y66" s="5"/>
      <c r="Z66" s="5">
        <v>3</v>
      </c>
      <c r="AA66" s="5"/>
      <c r="AB66" s="5">
        <v>4</v>
      </c>
      <c r="AC66" s="5"/>
      <c r="AD66" s="5"/>
      <c r="AE66" s="4" t="s">
        <v>41</v>
      </c>
      <c r="AF66" s="5">
        <v>1</v>
      </c>
      <c r="AG66" s="5"/>
      <c r="AH66" s="5">
        <v>2</v>
      </c>
      <c r="AI66" s="5"/>
      <c r="AJ66" s="5">
        <v>3</v>
      </c>
      <c r="AK66" s="5"/>
      <c r="AL66" s="5">
        <v>4</v>
      </c>
      <c r="AM66" s="5"/>
      <c r="AN66" s="5"/>
      <c r="AO66" s="5" t="s">
        <v>41</v>
      </c>
      <c r="AP66" s="5">
        <v>1</v>
      </c>
      <c r="AQ66" s="5"/>
      <c r="AR66" s="5">
        <v>2</v>
      </c>
      <c r="AS66" s="5"/>
      <c r="AT66" s="5">
        <v>3</v>
      </c>
      <c r="AU66" s="5"/>
      <c r="AV66" s="5">
        <v>4</v>
      </c>
      <c r="AW66" s="5"/>
      <c r="AX66" s="5"/>
      <c r="AY66" s="5" t="s">
        <v>41</v>
      </c>
      <c r="AZ66" s="5">
        <v>1</v>
      </c>
      <c r="BA66" s="5"/>
      <c r="BB66" s="5">
        <v>2</v>
      </c>
      <c r="BC66" s="5"/>
      <c r="BD66" s="5">
        <v>3</v>
      </c>
      <c r="BE66" s="5"/>
      <c r="BF66" s="5">
        <v>4</v>
      </c>
      <c r="BG66" s="5"/>
      <c r="BH66" s="5"/>
      <c r="BI66" s="4" t="s">
        <v>41</v>
      </c>
      <c r="BJ66" s="5">
        <v>1</v>
      </c>
      <c r="BK66" s="5"/>
      <c r="BL66" s="5">
        <v>2</v>
      </c>
      <c r="BM66" s="5"/>
      <c r="BN66" s="5">
        <v>3</v>
      </c>
      <c r="BO66" s="5"/>
      <c r="BP66" s="5">
        <v>4</v>
      </c>
      <c r="BQ66" s="5"/>
      <c r="BR66" s="5"/>
      <c r="BS66" s="5" t="s">
        <v>41</v>
      </c>
      <c r="BT66" s="5">
        <v>1</v>
      </c>
      <c r="BU66" s="5"/>
      <c r="BV66" s="5">
        <v>2</v>
      </c>
      <c r="BW66" s="5"/>
      <c r="BX66" s="5">
        <v>3</v>
      </c>
      <c r="BY66" s="5"/>
      <c r="BZ66" s="5">
        <v>4</v>
      </c>
      <c r="CA66" s="5"/>
      <c r="CB66" s="5"/>
      <c r="CC66" s="5" t="s">
        <v>41</v>
      </c>
      <c r="CD66" s="5">
        <v>1</v>
      </c>
      <c r="CE66" s="5"/>
      <c r="CF66" s="5">
        <v>2</v>
      </c>
      <c r="CG66" s="5"/>
      <c r="CH66" s="5">
        <v>3</v>
      </c>
      <c r="CI66" s="5"/>
      <c r="CJ66" s="5">
        <v>4</v>
      </c>
      <c r="CK66" s="5"/>
      <c r="CL66" s="5"/>
      <c r="CM66" s="4" t="s">
        <v>41</v>
      </c>
      <c r="CN66" s="5">
        <v>1</v>
      </c>
      <c r="CO66" s="5"/>
      <c r="CP66" s="5">
        <v>2</v>
      </c>
      <c r="CQ66" s="5"/>
      <c r="CR66" s="5">
        <v>3</v>
      </c>
      <c r="CS66" s="5"/>
      <c r="CT66" s="5">
        <v>4</v>
      </c>
      <c r="CU66" s="5"/>
      <c r="CV66" s="5"/>
      <c r="CW66" s="5" t="s">
        <v>41</v>
      </c>
      <c r="CX66" s="5">
        <v>1</v>
      </c>
      <c r="CY66" s="5"/>
      <c r="CZ66" s="5">
        <v>2</v>
      </c>
      <c r="DA66" s="5"/>
      <c r="DB66" s="5">
        <v>3</v>
      </c>
      <c r="DC66" s="5"/>
      <c r="DD66" s="5">
        <v>4</v>
      </c>
      <c r="DE66" s="5"/>
      <c r="DF66" s="5"/>
      <c r="DG66" s="5" t="s">
        <v>41</v>
      </c>
      <c r="DH66" s="5">
        <v>1</v>
      </c>
      <c r="DI66" s="5"/>
      <c r="DJ66" s="5">
        <v>2</v>
      </c>
      <c r="DK66" s="5"/>
      <c r="DL66" s="5">
        <v>3</v>
      </c>
      <c r="DM66" s="5"/>
      <c r="DN66" s="5">
        <v>4</v>
      </c>
      <c r="DO66" s="5"/>
      <c r="DP66" s="5"/>
      <c r="DQ66" s="4" t="s">
        <v>32</v>
      </c>
      <c r="DR66" s="5">
        <v>1</v>
      </c>
      <c r="DS66" s="5"/>
      <c r="DT66" s="5">
        <v>2</v>
      </c>
      <c r="DU66" s="5"/>
      <c r="DV66" s="5">
        <v>3</v>
      </c>
      <c r="DW66" s="5"/>
      <c r="DX66" s="5">
        <v>4</v>
      </c>
      <c r="DY66" s="5"/>
      <c r="DZ66" s="5"/>
      <c r="EA66" s="5" t="s">
        <v>41</v>
      </c>
      <c r="EB66" s="5">
        <v>1</v>
      </c>
      <c r="EC66" s="5"/>
      <c r="ED66" s="5">
        <v>2</v>
      </c>
      <c r="EE66" s="5"/>
      <c r="EF66" s="5">
        <v>3</v>
      </c>
      <c r="EG66" s="5"/>
      <c r="EH66" s="5">
        <v>4</v>
      </c>
      <c r="EI66" s="5"/>
      <c r="EJ66" s="5"/>
      <c r="EK66" s="5" t="s">
        <v>41</v>
      </c>
      <c r="EL66" s="5">
        <v>1</v>
      </c>
      <c r="EM66" s="5"/>
      <c r="EN66" s="5">
        <v>2</v>
      </c>
      <c r="EO66" s="5"/>
      <c r="EP66" s="5">
        <v>3</v>
      </c>
      <c r="EQ66" s="5"/>
      <c r="ER66" s="5">
        <v>4</v>
      </c>
      <c r="ES66" s="5"/>
      <c r="ET66" s="5"/>
      <c r="EU66" s="4" t="s">
        <v>41</v>
      </c>
      <c r="EV66" s="5">
        <v>1</v>
      </c>
      <c r="EW66" s="5"/>
      <c r="EX66" s="5">
        <v>2</v>
      </c>
      <c r="EY66" s="5"/>
      <c r="EZ66" s="5">
        <v>3</v>
      </c>
      <c r="FA66" s="5"/>
      <c r="FB66" s="5">
        <v>4</v>
      </c>
      <c r="FC66" s="5"/>
      <c r="FD66" s="5"/>
      <c r="FE66" s="5" t="s">
        <v>41</v>
      </c>
      <c r="FF66" s="5">
        <v>1</v>
      </c>
      <c r="FG66" s="5"/>
      <c r="FH66" s="5">
        <v>2</v>
      </c>
      <c r="FI66" s="5"/>
      <c r="FJ66" s="5">
        <v>3</v>
      </c>
      <c r="FK66" s="5"/>
      <c r="FL66" s="5">
        <v>4</v>
      </c>
      <c r="FM66" s="5"/>
      <c r="FN66" s="5"/>
      <c r="FO66" s="5" t="s">
        <v>41</v>
      </c>
      <c r="FP66" s="5">
        <v>1</v>
      </c>
      <c r="FQ66" s="5"/>
      <c r="FR66" s="5">
        <v>2</v>
      </c>
      <c r="FS66" s="5"/>
      <c r="FT66" s="5">
        <v>3</v>
      </c>
      <c r="FU66" s="5"/>
      <c r="FV66" s="5">
        <v>4</v>
      </c>
      <c r="FW66" s="5"/>
      <c r="FX66" s="5"/>
      <c r="FY66" s="4" t="s">
        <v>41</v>
      </c>
      <c r="FZ66" s="5">
        <v>1</v>
      </c>
      <c r="GA66" s="5"/>
      <c r="GB66" s="5">
        <v>2</v>
      </c>
      <c r="GC66" s="5"/>
      <c r="GD66" s="5">
        <v>3</v>
      </c>
      <c r="GE66" s="5"/>
      <c r="GF66" s="5">
        <v>4</v>
      </c>
      <c r="GG66" s="5"/>
      <c r="GH66" s="5"/>
      <c r="GI66" s="5" t="s">
        <v>41</v>
      </c>
      <c r="GJ66" s="5">
        <v>1</v>
      </c>
      <c r="GK66" s="5"/>
      <c r="GL66" s="5">
        <v>2</v>
      </c>
      <c r="GM66" s="5"/>
      <c r="GN66" s="5">
        <v>3</v>
      </c>
      <c r="GO66" s="5"/>
      <c r="GP66" s="5">
        <v>4</v>
      </c>
      <c r="GQ66" s="5"/>
      <c r="GR66" s="5"/>
      <c r="GS66" s="5" t="s">
        <v>41</v>
      </c>
      <c r="GT66" s="5">
        <v>1</v>
      </c>
      <c r="GU66" s="5"/>
      <c r="GV66" s="5">
        <v>2</v>
      </c>
      <c r="GW66" s="5"/>
      <c r="GX66" s="5">
        <v>3</v>
      </c>
      <c r="GY66" s="5"/>
      <c r="GZ66" s="5">
        <v>4</v>
      </c>
      <c r="HA66" s="5"/>
      <c r="HB66" s="5"/>
      <c r="HC66" s="4" t="s">
        <v>41</v>
      </c>
      <c r="HD66" s="5">
        <v>1</v>
      </c>
      <c r="HE66" s="5"/>
      <c r="HF66" s="5"/>
      <c r="HG66" s="5"/>
      <c r="HH66" s="5"/>
      <c r="HI66" s="5"/>
      <c r="HJ66" s="5"/>
      <c r="HK66" s="5"/>
      <c r="HL66" s="5"/>
      <c r="HM66" s="5" t="s">
        <v>41</v>
      </c>
      <c r="HN66" s="5">
        <v>1</v>
      </c>
      <c r="HO66" s="5"/>
      <c r="HP66" s="5"/>
      <c r="HQ66" s="5"/>
      <c r="HR66" s="5"/>
      <c r="HS66" s="5"/>
      <c r="HT66" s="5"/>
      <c r="HU66" s="5"/>
      <c r="HV66" s="5"/>
      <c r="HW66" s="5" t="s">
        <v>41</v>
      </c>
      <c r="HX66" s="5">
        <v>1</v>
      </c>
      <c r="HY66" s="5"/>
      <c r="HZ66" s="5"/>
      <c r="IA66" s="5"/>
      <c r="IB66" s="5"/>
      <c r="IC66" s="5"/>
      <c r="ID66" s="5"/>
      <c r="IE66" s="5"/>
    </row>
    <row r="67" spans="1:239" x14ac:dyDescent="0.25">
      <c r="A67" s="4"/>
      <c r="B67" s="5" t="s">
        <v>33</v>
      </c>
      <c r="C67" s="5"/>
      <c r="D67" s="5" t="s">
        <v>33</v>
      </c>
      <c r="E67" s="5"/>
      <c r="F67" s="5" t="s">
        <v>33</v>
      </c>
      <c r="G67" s="5"/>
      <c r="H67" s="5" t="s">
        <v>33</v>
      </c>
      <c r="I67" s="5"/>
      <c r="J67" s="5"/>
      <c r="K67" s="5"/>
      <c r="L67" s="5" t="s">
        <v>33</v>
      </c>
      <c r="M67" s="5"/>
      <c r="N67" s="5" t="s">
        <v>33</v>
      </c>
      <c r="O67" s="5"/>
      <c r="P67" s="5" t="s">
        <v>33</v>
      </c>
      <c r="Q67" s="5"/>
      <c r="R67" s="5" t="s">
        <v>33</v>
      </c>
      <c r="S67" s="5"/>
      <c r="T67" s="5"/>
      <c r="U67" s="5"/>
      <c r="V67" s="5" t="s">
        <v>33</v>
      </c>
      <c r="W67" s="5"/>
      <c r="X67" s="5" t="s">
        <v>33</v>
      </c>
      <c r="Y67" s="5"/>
      <c r="Z67" s="5" t="s">
        <v>33</v>
      </c>
      <c r="AA67" s="5"/>
      <c r="AB67" s="5" t="s">
        <v>33</v>
      </c>
      <c r="AC67" s="5"/>
      <c r="AD67" s="5"/>
      <c r="AE67" s="4"/>
      <c r="AF67" s="5" t="s">
        <v>33</v>
      </c>
      <c r="AG67" s="5"/>
      <c r="AH67" s="5" t="s">
        <v>33</v>
      </c>
      <c r="AI67" s="5"/>
      <c r="AJ67" s="5" t="s">
        <v>33</v>
      </c>
      <c r="AK67" s="5"/>
      <c r="AL67" s="5" t="s">
        <v>33</v>
      </c>
      <c r="AM67" s="5"/>
      <c r="AN67" s="5"/>
      <c r="AO67" s="5"/>
      <c r="AP67" s="5" t="s">
        <v>33</v>
      </c>
      <c r="AQ67" s="5"/>
      <c r="AR67" s="5" t="s">
        <v>33</v>
      </c>
      <c r="AS67" s="5"/>
      <c r="AT67" s="5" t="s">
        <v>33</v>
      </c>
      <c r="AU67" s="5"/>
      <c r="AV67" s="5" t="s">
        <v>33</v>
      </c>
      <c r="AW67" s="5"/>
      <c r="AX67" s="5"/>
      <c r="AY67" s="5"/>
      <c r="AZ67" s="5" t="s">
        <v>33</v>
      </c>
      <c r="BA67" s="5"/>
      <c r="BB67" s="5" t="s">
        <v>33</v>
      </c>
      <c r="BC67" s="5"/>
      <c r="BD67" s="5" t="s">
        <v>33</v>
      </c>
      <c r="BE67" s="5"/>
      <c r="BF67" s="5" t="s">
        <v>33</v>
      </c>
      <c r="BG67" s="5"/>
      <c r="BH67" s="5"/>
      <c r="BI67" s="4"/>
      <c r="BJ67" s="5" t="s">
        <v>33</v>
      </c>
      <c r="BK67" s="5"/>
      <c r="BL67" s="5" t="s">
        <v>33</v>
      </c>
      <c r="BM67" s="5"/>
      <c r="BN67" s="5" t="s">
        <v>33</v>
      </c>
      <c r="BO67" s="5"/>
      <c r="BP67" s="5" t="s">
        <v>33</v>
      </c>
      <c r="BQ67" s="5"/>
      <c r="BR67" s="5"/>
      <c r="BS67" s="5"/>
      <c r="BT67" s="5" t="s">
        <v>33</v>
      </c>
      <c r="BU67" s="5"/>
      <c r="BV67" s="5" t="s">
        <v>33</v>
      </c>
      <c r="BW67" s="5"/>
      <c r="BX67" s="5" t="s">
        <v>33</v>
      </c>
      <c r="BY67" s="5"/>
      <c r="BZ67" s="5" t="s">
        <v>33</v>
      </c>
      <c r="CA67" s="5"/>
      <c r="CB67" s="5"/>
      <c r="CC67" s="5"/>
      <c r="CD67" s="5" t="s">
        <v>33</v>
      </c>
      <c r="CE67" s="5"/>
      <c r="CF67" s="5" t="s">
        <v>33</v>
      </c>
      <c r="CG67" s="5"/>
      <c r="CH67" s="5" t="s">
        <v>33</v>
      </c>
      <c r="CI67" s="5"/>
      <c r="CJ67" s="5" t="s">
        <v>33</v>
      </c>
      <c r="CK67" s="5"/>
      <c r="CL67" s="5"/>
      <c r="CM67" s="4"/>
      <c r="CN67" s="5" t="s">
        <v>33</v>
      </c>
      <c r="CO67" s="5"/>
      <c r="CP67" s="5" t="s">
        <v>33</v>
      </c>
      <c r="CQ67" s="5"/>
      <c r="CR67" s="5" t="s">
        <v>33</v>
      </c>
      <c r="CS67" s="5"/>
      <c r="CT67" s="5" t="s">
        <v>33</v>
      </c>
      <c r="CU67" s="5"/>
      <c r="CV67" s="5"/>
      <c r="CW67" s="5"/>
      <c r="CX67" s="5" t="s">
        <v>33</v>
      </c>
      <c r="CY67" s="5"/>
      <c r="CZ67" s="5" t="s">
        <v>33</v>
      </c>
      <c r="DA67" s="5"/>
      <c r="DB67" s="5" t="s">
        <v>33</v>
      </c>
      <c r="DC67" s="5"/>
      <c r="DD67" s="5" t="s">
        <v>33</v>
      </c>
      <c r="DE67" s="5"/>
      <c r="DF67" s="5"/>
      <c r="DG67" s="5"/>
      <c r="DH67" s="5" t="s">
        <v>33</v>
      </c>
      <c r="DI67" s="5"/>
      <c r="DJ67" s="5" t="s">
        <v>33</v>
      </c>
      <c r="DK67" s="5"/>
      <c r="DL67" s="5" t="s">
        <v>33</v>
      </c>
      <c r="DM67" s="5"/>
      <c r="DN67" s="5" t="s">
        <v>33</v>
      </c>
      <c r="DO67" s="5"/>
      <c r="DP67" s="5"/>
      <c r="DQ67" s="4"/>
      <c r="DR67" s="5" t="s">
        <v>33</v>
      </c>
      <c r="DS67" s="5"/>
      <c r="DT67" s="5" t="s">
        <v>33</v>
      </c>
      <c r="DU67" s="5"/>
      <c r="DV67" s="5" t="s">
        <v>33</v>
      </c>
      <c r="DW67" s="5"/>
      <c r="DX67" s="5" t="s">
        <v>33</v>
      </c>
      <c r="DY67" s="5"/>
      <c r="DZ67" s="5"/>
      <c r="EA67" s="5"/>
      <c r="EB67" s="5" t="s">
        <v>33</v>
      </c>
      <c r="EC67" s="5"/>
      <c r="ED67" s="5" t="s">
        <v>33</v>
      </c>
      <c r="EE67" s="5"/>
      <c r="EF67" s="5" t="s">
        <v>33</v>
      </c>
      <c r="EG67" s="5"/>
      <c r="EH67" s="5" t="s">
        <v>33</v>
      </c>
      <c r="EI67" s="5"/>
      <c r="EJ67" s="5"/>
      <c r="EK67" s="5"/>
      <c r="EL67" s="5" t="s">
        <v>33</v>
      </c>
      <c r="EM67" s="5"/>
      <c r="EN67" s="5" t="s">
        <v>33</v>
      </c>
      <c r="EO67" s="5"/>
      <c r="EP67" s="5" t="s">
        <v>33</v>
      </c>
      <c r="EQ67" s="5"/>
      <c r="ER67" s="5" t="s">
        <v>33</v>
      </c>
      <c r="ES67" s="5"/>
      <c r="ET67" s="5"/>
      <c r="EU67" s="4"/>
      <c r="EV67" s="5" t="s">
        <v>33</v>
      </c>
      <c r="EW67" s="5"/>
      <c r="EX67" s="5" t="s">
        <v>33</v>
      </c>
      <c r="EY67" s="5"/>
      <c r="EZ67" s="5" t="s">
        <v>33</v>
      </c>
      <c r="FA67" s="5"/>
      <c r="FB67" s="5" t="s">
        <v>33</v>
      </c>
      <c r="FC67" s="5"/>
      <c r="FD67" s="5"/>
      <c r="FE67" s="5"/>
      <c r="FF67" s="5" t="s">
        <v>33</v>
      </c>
      <c r="FG67" s="5"/>
      <c r="FH67" s="5" t="s">
        <v>33</v>
      </c>
      <c r="FI67" s="5"/>
      <c r="FJ67" s="5" t="s">
        <v>33</v>
      </c>
      <c r="FK67" s="5"/>
      <c r="FL67" s="5" t="s">
        <v>33</v>
      </c>
      <c r="FM67" s="5"/>
      <c r="FN67" s="5"/>
      <c r="FO67" s="5"/>
      <c r="FP67" s="5" t="s">
        <v>33</v>
      </c>
      <c r="FQ67" s="5"/>
      <c r="FR67" s="5" t="s">
        <v>33</v>
      </c>
      <c r="FS67" s="5"/>
      <c r="FT67" s="5" t="s">
        <v>33</v>
      </c>
      <c r="FU67" s="5"/>
      <c r="FV67" s="5" t="s">
        <v>33</v>
      </c>
      <c r="FW67" s="5"/>
      <c r="FX67" s="5"/>
      <c r="FY67" s="4"/>
      <c r="FZ67" s="5" t="s">
        <v>33</v>
      </c>
      <c r="GA67" s="5"/>
      <c r="GB67" s="5" t="s">
        <v>33</v>
      </c>
      <c r="GC67" s="5"/>
      <c r="GD67" s="5" t="s">
        <v>33</v>
      </c>
      <c r="GE67" s="5"/>
      <c r="GF67" s="5" t="s">
        <v>33</v>
      </c>
      <c r="GG67" s="5"/>
      <c r="GH67" s="5"/>
      <c r="GI67" s="5"/>
      <c r="GJ67" s="5" t="s">
        <v>33</v>
      </c>
      <c r="GK67" s="5"/>
      <c r="GL67" s="5" t="s">
        <v>33</v>
      </c>
      <c r="GM67" s="5"/>
      <c r="GN67" s="5" t="s">
        <v>33</v>
      </c>
      <c r="GO67" s="5"/>
      <c r="GP67" s="5" t="s">
        <v>33</v>
      </c>
      <c r="GQ67" s="5"/>
      <c r="GR67" s="5"/>
      <c r="GS67" s="5"/>
      <c r="GT67" s="5" t="s">
        <v>33</v>
      </c>
      <c r="GU67" s="5"/>
      <c r="GV67" s="5" t="s">
        <v>33</v>
      </c>
      <c r="GW67" s="5"/>
      <c r="GX67" s="5" t="s">
        <v>33</v>
      </c>
      <c r="GY67" s="5"/>
      <c r="GZ67" s="5" t="s">
        <v>33</v>
      </c>
      <c r="HA67" s="5"/>
      <c r="HB67" s="5"/>
      <c r="HC67" s="4"/>
      <c r="HD67" s="5" t="s">
        <v>33</v>
      </c>
      <c r="HE67" s="5"/>
      <c r="HF67" s="5" t="s">
        <v>33</v>
      </c>
      <c r="HG67" s="5"/>
      <c r="HH67" s="5" t="s">
        <v>33</v>
      </c>
      <c r="HI67" s="5"/>
      <c r="HJ67" s="5" t="s">
        <v>33</v>
      </c>
      <c r="HK67" s="5"/>
      <c r="HL67" s="5"/>
      <c r="HM67" s="5"/>
      <c r="HN67" s="5" t="s">
        <v>33</v>
      </c>
      <c r="HO67" s="5"/>
      <c r="HP67" s="5" t="s">
        <v>33</v>
      </c>
      <c r="HQ67" s="5"/>
      <c r="HR67" s="5" t="s">
        <v>33</v>
      </c>
      <c r="HS67" s="5"/>
      <c r="HT67" s="5" t="s">
        <v>33</v>
      </c>
      <c r="HU67" s="5"/>
      <c r="HV67" s="5"/>
      <c r="HW67" s="5"/>
      <c r="HX67" s="5" t="s">
        <v>33</v>
      </c>
      <c r="HY67" s="5"/>
      <c r="HZ67" s="5" t="s">
        <v>33</v>
      </c>
      <c r="IA67" s="5"/>
      <c r="IB67" s="5" t="s">
        <v>33</v>
      </c>
      <c r="IC67" s="5"/>
      <c r="ID67" s="5" t="s">
        <v>33</v>
      </c>
      <c r="IE67" s="5"/>
    </row>
    <row r="68" spans="1:239" x14ac:dyDescent="0.25">
      <c r="A68" s="4"/>
      <c r="B68" s="5">
        <v>1</v>
      </c>
      <c r="C68" s="5">
        <v>187</v>
      </c>
      <c r="D68" s="5">
        <v>1</v>
      </c>
      <c r="E68" s="5">
        <v>191</v>
      </c>
      <c r="F68" s="5">
        <v>1</v>
      </c>
      <c r="G68" s="5">
        <v>192</v>
      </c>
      <c r="H68" s="5">
        <v>1</v>
      </c>
      <c r="I68" s="5">
        <v>190</v>
      </c>
      <c r="J68" s="5"/>
      <c r="K68" s="5"/>
      <c r="L68" s="5">
        <v>1</v>
      </c>
      <c r="M68" s="5">
        <v>163</v>
      </c>
      <c r="N68" s="5">
        <v>1</v>
      </c>
      <c r="O68" s="5">
        <v>165</v>
      </c>
      <c r="P68" s="5">
        <v>1</v>
      </c>
      <c r="Q68" s="5">
        <v>162</v>
      </c>
      <c r="R68" s="5">
        <v>1</v>
      </c>
      <c r="S68" s="5">
        <v>164</v>
      </c>
      <c r="T68" s="5"/>
      <c r="U68" s="5"/>
      <c r="V68" s="5">
        <v>1</v>
      </c>
      <c r="W68" s="5">
        <v>176</v>
      </c>
      <c r="X68" s="5">
        <v>1</v>
      </c>
      <c r="Y68" s="5">
        <v>177</v>
      </c>
      <c r="Z68" s="5">
        <v>1</v>
      </c>
      <c r="AA68" s="5">
        <v>178</v>
      </c>
      <c r="AB68" s="5">
        <v>1</v>
      </c>
      <c r="AC68" s="5">
        <v>178</v>
      </c>
      <c r="AD68" s="5"/>
      <c r="AE68" s="4"/>
      <c r="AF68" s="5">
        <v>1</v>
      </c>
      <c r="AG68" s="5">
        <v>538</v>
      </c>
      <c r="AH68" s="5">
        <v>1</v>
      </c>
      <c r="AI68" s="5">
        <v>575</v>
      </c>
      <c r="AJ68" s="5">
        <v>1</v>
      </c>
      <c r="AK68" s="5">
        <v>572</v>
      </c>
      <c r="AL68" s="5">
        <v>1</v>
      </c>
      <c r="AM68" s="5">
        <v>639</v>
      </c>
      <c r="AN68" s="5"/>
      <c r="AO68" s="5"/>
      <c r="AP68" s="5">
        <v>1</v>
      </c>
      <c r="AQ68" s="5">
        <v>518</v>
      </c>
      <c r="AR68" s="5">
        <v>1</v>
      </c>
      <c r="AS68" s="5">
        <v>549</v>
      </c>
      <c r="AT68" s="5">
        <v>1</v>
      </c>
      <c r="AU68" s="5">
        <v>597</v>
      </c>
      <c r="AV68" s="5">
        <v>1</v>
      </c>
      <c r="AW68" s="5">
        <v>597</v>
      </c>
      <c r="AX68" s="5"/>
      <c r="AY68" s="5"/>
      <c r="AZ68" s="5">
        <v>1</v>
      </c>
      <c r="BA68" s="5">
        <v>263</v>
      </c>
      <c r="BB68" s="5">
        <v>1</v>
      </c>
      <c r="BC68" s="5">
        <v>306</v>
      </c>
      <c r="BD68" s="5">
        <v>1</v>
      </c>
      <c r="BE68" s="5">
        <v>373</v>
      </c>
      <c r="BF68" s="5">
        <v>1</v>
      </c>
      <c r="BG68" s="5">
        <v>514</v>
      </c>
      <c r="BH68" s="5"/>
      <c r="BI68" s="4"/>
      <c r="BJ68" s="5">
        <v>1</v>
      </c>
      <c r="BK68" s="5">
        <v>230</v>
      </c>
      <c r="BL68" s="5">
        <v>1</v>
      </c>
      <c r="BM68" s="5">
        <v>169</v>
      </c>
      <c r="BN68" s="5">
        <v>1</v>
      </c>
      <c r="BO68" s="5">
        <v>172</v>
      </c>
      <c r="BP68" s="5">
        <v>1</v>
      </c>
      <c r="BQ68" s="5">
        <v>182</v>
      </c>
      <c r="BR68" s="5"/>
      <c r="BS68" s="5"/>
      <c r="BT68" s="5">
        <v>1</v>
      </c>
      <c r="BU68" s="5">
        <v>356</v>
      </c>
      <c r="BV68" s="5">
        <v>1</v>
      </c>
      <c r="BW68" s="5">
        <v>374</v>
      </c>
      <c r="BX68" s="5">
        <v>1</v>
      </c>
      <c r="BY68" s="5">
        <v>314</v>
      </c>
      <c r="BZ68" s="5">
        <v>1</v>
      </c>
      <c r="CA68" s="5">
        <v>334</v>
      </c>
      <c r="CB68" s="5"/>
      <c r="CC68" s="5"/>
      <c r="CD68" s="5">
        <v>1</v>
      </c>
      <c r="CE68" s="5">
        <v>212</v>
      </c>
      <c r="CF68" s="5">
        <v>1</v>
      </c>
      <c r="CG68" s="5">
        <v>209</v>
      </c>
      <c r="CH68" s="5">
        <v>1</v>
      </c>
      <c r="CI68" s="5">
        <v>216</v>
      </c>
      <c r="CJ68" s="5">
        <v>1</v>
      </c>
      <c r="CK68" s="5">
        <v>216</v>
      </c>
      <c r="CL68" s="5"/>
      <c r="CM68" s="4"/>
      <c r="CN68" s="5">
        <v>1</v>
      </c>
      <c r="CO68" s="5">
        <v>179</v>
      </c>
      <c r="CP68" s="5">
        <v>1</v>
      </c>
      <c r="CQ68" s="5">
        <v>178</v>
      </c>
      <c r="CR68" s="5">
        <v>1</v>
      </c>
      <c r="CS68" s="5">
        <v>183</v>
      </c>
      <c r="CT68" s="5">
        <v>1</v>
      </c>
      <c r="CU68" s="5">
        <v>188</v>
      </c>
      <c r="CV68" s="5"/>
      <c r="CW68" s="5"/>
      <c r="CX68" s="5">
        <v>1</v>
      </c>
      <c r="CY68" s="5">
        <v>227</v>
      </c>
      <c r="CZ68" s="5">
        <v>1</v>
      </c>
      <c r="DA68" s="5">
        <v>207</v>
      </c>
      <c r="DB68" s="5">
        <v>1</v>
      </c>
      <c r="DC68" s="5">
        <v>204</v>
      </c>
      <c r="DD68" s="5">
        <v>1</v>
      </c>
      <c r="DE68" s="5">
        <v>204</v>
      </c>
      <c r="DF68" s="5"/>
      <c r="DG68" s="5"/>
      <c r="DH68" s="5">
        <v>1</v>
      </c>
      <c r="DI68" s="5">
        <v>204</v>
      </c>
      <c r="DJ68" s="5">
        <v>1</v>
      </c>
      <c r="DK68" s="5">
        <v>210</v>
      </c>
      <c r="DL68" s="5">
        <v>1</v>
      </c>
      <c r="DM68" s="5">
        <v>213</v>
      </c>
      <c r="DN68" s="5">
        <v>1</v>
      </c>
      <c r="DO68" s="5">
        <v>215</v>
      </c>
      <c r="DP68" s="5"/>
      <c r="DQ68" s="4"/>
      <c r="DR68" s="5">
        <v>1</v>
      </c>
      <c r="DS68" s="5">
        <v>219</v>
      </c>
      <c r="DT68" s="5">
        <v>1</v>
      </c>
      <c r="DU68" s="5">
        <v>222</v>
      </c>
      <c r="DV68" s="5">
        <v>1</v>
      </c>
      <c r="DW68" s="5">
        <v>250</v>
      </c>
      <c r="DX68" s="5">
        <v>1</v>
      </c>
      <c r="DY68" s="5">
        <v>268</v>
      </c>
      <c r="DZ68" s="5"/>
      <c r="EA68" s="5"/>
      <c r="EB68" s="5">
        <v>1</v>
      </c>
      <c r="EC68" s="5">
        <v>422</v>
      </c>
      <c r="ED68" s="5">
        <v>1</v>
      </c>
      <c r="EE68" s="5">
        <v>432</v>
      </c>
      <c r="EF68" s="5">
        <v>1</v>
      </c>
      <c r="EG68" s="5">
        <v>430</v>
      </c>
      <c r="EH68" s="5">
        <v>1</v>
      </c>
      <c r="EI68" s="5">
        <v>423</v>
      </c>
      <c r="EJ68" s="5"/>
      <c r="EK68" s="5"/>
      <c r="EL68" s="5">
        <v>1</v>
      </c>
      <c r="EM68" s="5">
        <v>333</v>
      </c>
      <c r="EN68" s="5">
        <v>1</v>
      </c>
      <c r="EO68" s="5">
        <v>424</v>
      </c>
      <c r="EP68" s="5">
        <v>1</v>
      </c>
      <c r="EQ68" s="5">
        <v>321</v>
      </c>
      <c r="ER68" s="5">
        <v>1</v>
      </c>
      <c r="ES68" s="5">
        <v>296</v>
      </c>
      <c r="ET68" s="5"/>
      <c r="EU68" s="4"/>
      <c r="EV68" s="5">
        <v>1</v>
      </c>
      <c r="EW68" s="5">
        <v>409</v>
      </c>
      <c r="EX68" s="5">
        <v>1</v>
      </c>
      <c r="EY68" s="5">
        <v>416</v>
      </c>
      <c r="EZ68" s="5">
        <v>1</v>
      </c>
      <c r="FA68" s="5">
        <v>468</v>
      </c>
      <c r="FB68" s="5">
        <v>1</v>
      </c>
      <c r="FC68" s="5">
        <v>285</v>
      </c>
      <c r="FD68" s="5"/>
      <c r="FE68" s="5"/>
      <c r="FF68" s="5">
        <v>1</v>
      </c>
      <c r="FG68" s="5">
        <v>407</v>
      </c>
      <c r="FH68" s="5">
        <v>1</v>
      </c>
      <c r="FI68" s="5">
        <v>347</v>
      </c>
      <c r="FJ68" s="5">
        <v>1</v>
      </c>
      <c r="FK68" s="5">
        <v>351</v>
      </c>
      <c r="FL68" s="5">
        <v>1</v>
      </c>
      <c r="FM68" s="5">
        <v>396</v>
      </c>
      <c r="FN68" s="5"/>
      <c r="FO68" s="5"/>
      <c r="FP68" s="5">
        <v>1</v>
      </c>
      <c r="FQ68" s="5">
        <v>705</v>
      </c>
      <c r="FR68" s="5">
        <v>1</v>
      </c>
      <c r="FS68" s="5">
        <v>385</v>
      </c>
      <c r="FT68" s="5">
        <v>1</v>
      </c>
      <c r="FU68" s="5">
        <v>448</v>
      </c>
      <c r="FV68" s="5">
        <v>1</v>
      </c>
      <c r="FW68" s="5">
        <v>448</v>
      </c>
      <c r="FX68" s="5"/>
      <c r="FY68" s="4"/>
      <c r="FZ68" s="5">
        <v>1</v>
      </c>
      <c r="GA68" s="5">
        <v>438</v>
      </c>
      <c r="GB68" s="5">
        <v>1</v>
      </c>
      <c r="GC68" s="5">
        <v>452</v>
      </c>
      <c r="GD68" s="5">
        <v>1</v>
      </c>
      <c r="GE68" s="5">
        <v>393</v>
      </c>
      <c r="GF68" s="5">
        <v>1</v>
      </c>
      <c r="GG68" s="5">
        <v>406</v>
      </c>
      <c r="GH68" s="5"/>
      <c r="GI68" s="5"/>
      <c r="GJ68" s="5">
        <v>1</v>
      </c>
      <c r="GK68" s="5">
        <v>228</v>
      </c>
      <c r="GL68" s="5">
        <v>1</v>
      </c>
      <c r="GM68" s="5">
        <v>228</v>
      </c>
      <c r="GN68" s="5">
        <v>1</v>
      </c>
      <c r="GO68" s="5">
        <v>231</v>
      </c>
      <c r="GP68" s="5">
        <v>1</v>
      </c>
      <c r="GQ68" s="5">
        <v>242</v>
      </c>
      <c r="GR68" s="5"/>
      <c r="GS68" s="5"/>
      <c r="GT68" s="5">
        <v>1</v>
      </c>
      <c r="GU68" s="5">
        <v>306</v>
      </c>
      <c r="GV68" s="5">
        <v>1</v>
      </c>
      <c r="GW68" s="5">
        <v>332</v>
      </c>
      <c r="GX68" s="5">
        <v>1</v>
      </c>
      <c r="GY68" s="5">
        <v>376</v>
      </c>
      <c r="GZ68" s="5">
        <v>1</v>
      </c>
      <c r="HA68" s="5">
        <v>401</v>
      </c>
      <c r="HB68" s="5"/>
      <c r="HC68" s="4"/>
      <c r="HD68" s="5">
        <v>1</v>
      </c>
      <c r="HE68" s="5">
        <v>234</v>
      </c>
      <c r="HF68" s="5">
        <v>1</v>
      </c>
      <c r="HG68" s="5">
        <v>221</v>
      </c>
      <c r="HH68" s="5">
        <v>1</v>
      </c>
      <c r="HI68" s="5">
        <v>229</v>
      </c>
      <c r="HJ68" s="5">
        <v>1</v>
      </c>
      <c r="HK68" s="5">
        <v>223</v>
      </c>
      <c r="HL68" s="5"/>
      <c r="HM68" s="5"/>
      <c r="HN68" s="5">
        <v>1</v>
      </c>
      <c r="HO68" s="5">
        <v>187</v>
      </c>
      <c r="HP68" s="5">
        <v>1</v>
      </c>
      <c r="HQ68" s="5">
        <v>194</v>
      </c>
      <c r="HR68" s="5">
        <v>1</v>
      </c>
      <c r="HS68" s="5">
        <v>196</v>
      </c>
      <c r="HT68" s="5">
        <v>1</v>
      </c>
      <c r="HU68" s="5">
        <v>196</v>
      </c>
      <c r="HV68" s="5"/>
      <c r="HW68" s="5"/>
      <c r="HX68" s="5">
        <v>1</v>
      </c>
      <c r="HY68" s="5">
        <v>180</v>
      </c>
      <c r="HZ68" s="5">
        <v>1</v>
      </c>
      <c r="IA68" s="5">
        <v>180</v>
      </c>
      <c r="IB68" s="5">
        <v>1</v>
      </c>
      <c r="IC68" s="5">
        <v>170</v>
      </c>
      <c r="ID68" s="5">
        <v>1</v>
      </c>
      <c r="IE68" s="5">
        <v>172</v>
      </c>
    </row>
    <row r="69" spans="1:239" x14ac:dyDescent="0.25">
      <c r="A69" s="4"/>
      <c r="B69" s="5">
        <v>2</v>
      </c>
      <c r="C69" s="5">
        <v>189</v>
      </c>
      <c r="D69" s="5">
        <v>2</v>
      </c>
      <c r="E69" s="5">
        <v>197</v>
      </c>
      <c r="F69" s="5">
        <v>2</v>
      </c>
      <c r="G69" s="5">
        <v>197</v>
      </c>
      <c r="H69" s="5">
        <v>2</v>
      </c>
      <c r="I69" s="5">
        <v>197</v>
      </c>
      <c r="J69" s="5"/>
      <c r="K69" s="5"/>
      <c r="L69" s="5">
        <v>2</v>
      </c>
      <c r="M69" s="5">
        <v>172</v>
      </c>
      <c r="N69" s="5">
        <v>2</v>
      </c>
      <c r="O69" s="5">
        <v>170</v>
      </c>
      <c r="P69" s="5">
        <v>2</v>
      </c>
      <c r="Q69" s="5">
        <v>169</v>
      </c>
      <c r="R69" s="5">
        <v>2</v>
      </c>
      <c r="S69" s="5">
        <v>170</v>
      </c>
      <c r="T69" s="5"/>
      <c r="U69" s="5"/>
      <c r="V69" s="5">
        <v>2</v>
      </c>
      <c r="W69" s="5">
        <v>186</v>
      </c>
      <c r="X69" s="5">
        <v>2</v>
      </c>
      <c r="Y69" s="5">
        <v>187</v>
      </c>
      <c r="Z69" s="5">
        <v>2</v>
      </c>
      <c r="AA69" s="5">
        <v>187</v>
      </c>
      <c r="AB69" s="5">
        <v>2</v>
      </c>
      <c r="AC69" s="5">
        <v>186</v>
      </c>
      <c r="AD69" s="5"/>
      <c r="AE69" s="4"/>
      <c r="AF69" s="5">
        <v>2</v>
      </c>
      <c r="AG69" s="5">
        <v>541</v>
      </c>
      <c r="AH69" s="5">
        <v>2</v>
      </c>
      <c r="AI69" s="5">
        <v>629</v>
      </c>
      <c r="AJ69" s="5">
        <v>2</v>
      </c>
      <c r="AK69" s="5">
        <v>584</v>
      </c>
      <c r="AL69" s="5">
        <v>2</v>
      </c>
      <c r="AM69" s="5">
        <v>643</v>
      </c>
      <c r="AN69" s="5"/>
      <c r="AO69" s="5"/>
      <c r="AP69" s="5">
        <v>2</v>
      </c>
      <c r="AQ69" s="5">
        <v>568</v>
      </c>
      <c r="AR69" s="5">
        <v>2</v>
      </c>
      <c r="AS69" s="5">
        <v>590</v>
      </c>
      <c r="AT69" s="5">
        <v>2</v>
      </c>
      <c r="AU69" s="5">
        <v>696</v>
      </c>
      <c r="AV69" s="5">
        <v>2</v>
      </c>
      <c r="AW69" s="5">
        <v>696</v>
      </c>
      <c r="AX69" s="5"/>
      <c r="AY69" s="5"/>
      <c r="AZ69" s="5">
        <v>2</v>
      </c>
      <c r="BA69" s="5">
        <v>279</v>
      </c>
      <c r="BB69" s="5">
        <v>2</v>
      </c>
      <c r="BC69" s="5">
        <v>315</v>
      </c>
      <c r="BD69" s="5">
        <v>2</v>
      </c>
      <c r="BE69" s="5">
        <v>381</v>
      </c>
      <c r="BF69" s="5">
        <v>2</v>
      </c>
      <c r="BG69" s="5">
        <v>545</v>
      </c>
      <c r="BH69" s="5"/>
      <c r="BI69" s="4"/>
      <c r="BJ69" s="5">
        <v>2</v>
      </c>
      <c r="BK69" s="5">
        <v>235</v>
      </c>
      <c r="BL69" s="5">
        <v>2</v>
      </c>
      <c r="BM69" s="5">
        <v>179</v>
      </c>
      <c r="BN69" s="5">
        <v>2</v>
      </c>
      <c r="BO69" s="5">
        <v>181</v>
      </c>
      <c r="BP69" s="5">
        <v>2</v>
      </c>
      <c r="BQ69" s="5">
        <v>193</v>
      </c>
      <c r="BR69" s="5"/>
      <c r="BS69" s="5"/>
      <c r="BT69" s="5">
        <v>2</v>
      </c>
      <c r="BU69" s="5">
        <v>376</v>
      </c>
      <c r="BV69" s="5">
        <v>2</v>
      </c>
      <c r="BW69" s="5">
        <v>369</v>
      </c>
      <c r="BX69" s="5">
        <v>2</v>
      </c>
      <c r="BY69" s="5">
        <v>330</v>
      </c>
      <c r="BZ69" s="5">
        <v>2</v>
      </c>
      <c r="CA69" s="5">
        <v>335</v>
      </c>
      <c r="CB69" s="5"/>
      <c r="CC69" s="5"/>
      <c r="CD69" s="5">
        <v>2</v>
      </c>
      <c r="CE69" s="5">
        <v>221</v>
      </c>
      <c r="CF69" s="5">
        <v>2</v>
      </c>
      <c r="CG69" s="5">
        <v>233</v>
      </c>
      <c r="CH69" s="5">
        <v>2</v>
      </c>
      <c r="CI69" s="5">
        <v>210</v>
      </c>
      <c r="CJ69" s="5">
        <v>2</v>
      </c>
      <c r="CK69" s="5">
        <v>210</v>
      </c>
      <c r="CL69" s="5"/>
      <c r="CM69" s="4"/>
      <c r="CN69" s="5">
        <v>2</v>
      </c>
      <c r="CO69" s="5">
        <v>188</v>
      </c>
      <c r="CP69" s="5">
        <v>2</v>
      </c>
      <c r="CQ69" s="5">
        <v>180</v>
      </c>
      <c r="CR69" s="5">
        <v>2</v>
      </c>
      <c r="CS69" s="5">
        <v>185</v>
      </c>
      <c r="CT69" s="5">
        <v>2</v>
      </c>
      <c r="CU69" s="5">
        <v>192</v>
      </c>
      <c r="CV69" s="5"/>
      <c r="CW69" s="5"/>
      <c r="CX69" s="5">
        <v>2</v>
      </c>
      <c r="CY69" s="5">
        <v>234</v>
      </c>
      <c r="CZ69" s="5">
        <v>2</v>
      </c>
      <c r="DA69" s="5">
        <v>219</v>
      </c>
      <c r="DB69" s="5">
        <v>2</v>
      </c>
      <c r="DC69" s="5">
        <v>216</v>
      </c>
      <c r="DD69" s="5">
        <v>2</v>
      </c>
      <c r="DE69" s="5">
        <v>209</v>
      </c>
      <c r="DF69" s="5"/>
      <c r="DG69" s="5"/>
      <c r="DH69" s="5">
        <v>2</v>
      </c>
      <c r="DI69" s="5">
        <v>220</v>
      </c>
      <c r="DJ69" s="5">
        <v>2</v>
      </c>
      <c r="DK69" s="5">
        <v>223</v>
      </c>
      <c r="DL69" s="5">
        <v>2</v>
      </c>
      <c r="DM69" s="5">
        <v>224</v>
      </c>
      <c r="DN69" s="5">
        <v>2</v>
      </c>
      <c r="DO69" s="5">
        <v>223</v>
      </c>
      <c r="DP69" s="5"/>
      <c r="DQ69" s="4"/>
      <c r="DR69" s="5">
        <v>2</v>
      </c>
      <c r="DS69" s="5">
        <v>224</v>
      </c>
      <c r="DT69" s="5">
        <v>2</v>
      </c>
      <c r="DU69" s="5">
        <v>246</v>
      </c>
      <c r="DV69" s="5">
        <v>2</v>
      </c>
      <c r="DW69" s="5">
        <v>271</v>
      </c>
      <c r="DX69" s="5">
        <v>2</v>
      </c>
      <c r="DY69" s="5">
        <v>293</v>
      </c>
      <c r="DZ69" s="5"/>
      <c r="EA69" s="5"/>
      <c r="EB69" s="5">
        <v>2</v>
      </c>
      <c r="EC69" s="5">
        <v>416</v>
      </c>
      <c r="ED69" s="5">
        <v>2</v>
      </c>
      <c r="EE69" s="5">
        <v>455</v>
      </c>
      <c r="EF69" s="5">
        <v>2</v>
      </c>
      <c r="EG69" s="5">
        <v>459</v>
      </c>
      <c r="EH69" s="5">
        <v>2</v>
      </c>
      <c r="EI69" s="5">
        <v>465</v>
      </c>
      <c r="EJ69" s="5"/>
      <c r="EK69" s="5"/>
      <c r="EL69" s="5">
        <v>2</v>
      </c>
      <c r="EM69" s="5">
        <v>415</v>
      </c>
      <c r="EN69" s="5">
        <v>2</v>
      </c>
      <c r="EO69" s="5">
        <v>401</v>
      </c>
      <c r="EP69" s="5">
        <v>2</v>
      </c>
      <c r="EQ69" s="5">
        <v>344</v>
      </c>
      <c r="ER69" s="5">
        <v>2</v>
      </c>
      <c r="ES69" s="5">
        <v>342</v>
      </c>
      <c r="ET69" s="5"/>
      <c r="EU69" s="4"/>
      <c r="EV69" s="5">
        <v>2</v>
      </c>
      <c r="EW69" s="5">
        <v>398</v>
      </c>
      <c r="EX69" s="5">
        <v>2</v>
      </c>
      <c r="EY69" s="5">
        <v>478</v>
      </c>
      <c r="EZ69" s="5">
        <v>2</v>
      </c>
      <c r="FA69" s="5">
        <v>498</v>
      </c>
      <c r="FB69" s="5">
        <v>2</v>
      </c>
      <c r="FC69" s="5">
        <v>302</v>
      </c>
      <c r="FD69" s="5"/>
      <c r="FE69" s="5"/>
      <c r="FF69" s="5">
        <v>2</v>
      </c>
      <c r="FG69" s="5">
        <v>437</v>
      </c>
      <c r="FH69" s="5">
        <v>2</v>
      </c>
      <c r="FI69" s="5">
        <v>384</v>
      </c>
      <c r="FJ69" s="5">
        <v>2</v>
      </c>
      <c r="FK69" s="5">
        <v>409</v>
      </c>
      <c r="FL69" s="5">
        <v>2</v>
      </c>
      <c r="FM69" s="5">
        <v>431</v>
      </c>
      <c r="FN69" s="5"/>
      <c r="FO69" s="5"/>
      <c r="FP69" s="5">
        <v>2</v>
      </c>
      <c r="FQ69" s="5">
        <v>783</v>
      </c>
      <c r="FR69" s="5">
        <v>2</v>
      </c>
      <c r="FS69" s="5">
        <v>412</v>
      </c>
      <c r="FT69" s="5">
        <v>2</v>
      </c>
      <c r="FU69" s="5">
        <v>473</v>
      </c>
      <c r="FV69" s="5">
        <v>2</v>
      </c>
      <c r="FW69" s="5">
        <v>477</v>
      </c>
      <c r="FX69" s="5"/>
      <c r="FY69" s="4"/>
      <c r="FZ69" s="5">
        <v>2</v>
      </c>
      <c r="GA69" s="5">
        <v>461</v>
      </c>
      <c r="GB69" s="5">
        <v>2</v>
      </c>
      <c r="GC69" s="5">
        <v>479</v>
      </c>
      <c r="GD69" s="5">
        <v>2</v>
      </c>
      <c r="GE69" s="5">
        <v>418</v>
      </c>
      <c r="GF69" s="5">
        <v>2</v>
      </c>
      <c r="GG69" s="5">
        <v>500</v>
      </c>
      <c r="GH69" s="5"/>
      <c r="GI69" s="5"/>
      <c r="GJ69" s="5">
        <v>2</v>
      </c>
      <c r="GK69" s="5">
        <v>237</v>
      </c>
      <c r="GL69" s="5">
        <v>2</v>
      </c>
      <c r="GM69" s="5">
        <v>253</v>
      </c>
      <c r="GN69" s="5">
        <v>2</v>
      </c>
      <c r="GO69" s="5">
        <v>243</v>
      </c>
      <c r="GP69" s="5">
        <v>2</v>
      </c>
      <c r="GQ69" s="5">
        <v>252</v>
      </c>
      <c r="GR69" s="5"/>
      <c r="GS69" s="5"/>
      <c r="GT69" s="5">
        <v>2</v>
      </c>
      <c r="GU69" s="5">
        <v>327</v>
      </c>
      <c r="GV69" s="5">
        <v>2</v>
      </c>
      <c r="GW69" s="5">
        <v>379</v>
      </c>
      <c r="GX69" s="5">
        <v>2</v>
      </c>
      <c r="GY69" s="5">
        <v>384</v>
      </c>
      <c r="GZ69" s="5">
        <v>2</v>
      </c>
      <c r="HA69" s="5">
        <v>394</v>
      </c>
      <c r="HB69" s="5"/>
      <c r="HC69" s="4"/>
      <c r="HD69" s="5">
        <v>2</v>
      </c>
      <c r="HE69" s="5">
        <v>234</v>
      </c>
      <c r="HF69" s="5">
        <v>2</v>
      </c>
      <c r="HG69" s="5">
        <v>227</v>
      </c>
      <c r="HH69" s="5">
        <v>2</v>
      </c>
      <c r="HI69" s="5">
        <v>239</v>
      </c>
      <c r="HJ69" s="5">
        <v>2</v>
      </c>
      <c r="HK69" s="5">
        <v>224</v>
      </c>
      <c r="HL69" s="5"/>
      <c r="HM69" s="5"/>
      <c r="HN69" s="5">
        <v>2</v>
      </c>
      <c r="HO69" s="5">
        <v>192</v>
      </c>
      <c r="HP69" s="5">
        <v>2</v>
      </c>
      <c r="HQ69" s="5">
        <v>202</v>
      </c>
      <c r="HR69" s="5">
        <v>2</v>
      </c>
      <c r="HS69" s="5">
        <v>205</v>
      </c>
      <c r="HT69" s="5">
        <v>2</v>
      </c>
      <c r="HU69" s="5">
        <v>204</v>
      </c>
      <c r="HV69" s="5"/>
      <c r="HW69" s="5"/>
      <c r="HX69" s="5">
        <v>2</v>
      </c>
      <c r="HY69" s="5">
        <v>188</v>
      </c>
      <c r="HZ69" s="5">
        <v>2</v>
      </c>
      <c r="IA69" s="5">
        <v>188</v>
      </c>
      <c r="IB69" s="5">
        <v>2</v>
      </c>
      <c r="IC69" s="5">
        <v>184</v>
      </c>
      <c r="ID69" s="5">
        <v>2</v>
      </c>
      <c r="IE69" s="5">
        <v>178</v>
      </c>
    </row>
    <row r="70" spans="1:239" x14ac:dyDescent="0.25">
      <c r="A70" s="4"/>
      <c r="B70" s="5">
        <v>3</v>
      </c>
      <c r="C70" s="5">
        <v>186</v>
      </c>
      <c r="D70" s="5">
        <v>3</v>
      </c>
      <c r="E70" s="5">
        <v>189</v>
      </c>
      <c r="F70" s="5">
        <v>3</v>
      </c>
      <c r="G70" s="5">
        <v>185</v>
      </c>
      <c r="H70" s="5">
        <v>3</v>
      </c>
      <c r="I70" s="5">
        <v>187</v>
      </c>
      <c r="J70" s="5"/>
      <c r="K70" s="5"/>
      <c r="L70" s="5">
        <v>3</v>
      </c>
      <c r="M70" s="5">
        <v>166</v>
      </c>
      <c r="N70" s="5">
        <v>3</v>
      </c>
      <c r="O70" s="5">
        <v>164</v>
      </c>
      <c r="P70" s="5">
        <v>3</v>
      </c>
      <c r="Q70" s="5">
        <v>162</v>
      </c>
      <c r="R70" s="5">
        <v>3</v>
      </c>
      <c r="S70" s="5">
        <v>166</v>
      </c>
      <c r="T70" s="5"/>
      <c r="U70" s="5"/>
      <c r="V70" s="5">
        <v>3</v>
      </c>
      <c r="W70" s="5">
        <v>176</v>
      </c>
      <c r="X70" s="5">
        <v>3</v>
      </c>
      <c r="Y70" s="5">
        <v>177</v>
      </c>
      <c r="Z70" s="5">
        <v>3</v>
      </c>
      <c r="AA70" s="5">
        <v>178</v>
      </c>
      <c r="AB70" s="5">
        <v>3</v>
      </c>
      <c r="AC70" s="5">
        <v>177</v>
      </c>
      <c r="AD70" s="5"/>
      <c r="AE70" s="4"/>
      <c r="AF70" s="5">
        <v>3</v>
      </c>
      <c r="AG70" s="5">
        <v>492</v>
      </c>
      <c r="AH70" s="5">
        <v>3</v>
      </c>
      <c r="AI70" s="5">
        <v>540</v>
      </c>
      <c r="AJ70" s="5">
        <v>3</v>
      </c>
      <c r="AK70" s="5">
        <v>543</v>
      </c>
      <c r="AL70" s="5">
        <v>3</v>
      </c>
      <c r="AM70" s="5">
        <v>572</v>
      </c>
      <c r="AN70" s="5"/>
      <c r="AO70" s="5"/>
      <c r="AP70" s="5">
        <v>3</v>
      </c>
      <c r="AQ70" s="5">
        <v>531</v>
      </c>
      <c r="AR70" s="5">
        <v>3</v>
      </c>
      <c r="AS70" s="5">
        <v>560</v>
      </c>
      <c r="AT70" s="5">
        <v>3</v>
      </c>
      <c r="AU70" s="5">
        <v>581</v>
      </c>
      <c r="AV70" s="5">
        <v>3</v>
      </c>
      <c r="AW70" s="5">
        <v>581</v>
      </c>
      <c r="AX70" s="5"/>
      <c r="AY70" s="5"/>
      <c r="AZ70" s="5">
        <v>3</v>
      </c>
      <c r="BA70" s="5">
        <v>253</v>
      </c>
      <c r="BB70" s="5">
        <v>3</v>
      </c>
      <c r="BC70" s="5">
        <v>301</v>
      </c>
      <c r="BD70" s="5">
        <v>3</v>
      </c>
      <c r="BE70" s="5">
        <v>364</v>
      </c>
      <c r="BF70" s="5">
        <v>3</v>
      </c>
      <c r="BG70" s="5">
        <v>544</v>
      </c>
      <c r="BH70" s="5"/>
      <c r="BI70" s="4"/>
      <c r="BJ70" s="5">
        <v>3</v>
      </c>
      <c r="BK70" s="5">
        <v>224</v>
      </c>
      <c r="BL70" s="5">
        <v>3</v>
      </c>
      <c r="BM70" s="5">
        <v>167</v>
      </c>
      <c r="BN70" s="5">
        <v>3</v>
      </c>
      <c r="BO70" s="5">
        <v>170</v>
      </c>
      <c r="BP70" s="5">
        <v>3</v>
      </c>
      <c r="BQ70" s="5">
        <v>185</v>
      </c>
      <c r="BR70" s="5"/>
      <c r="BS70" s="5"/>
      <c r="BT70" s="5">
        <v>3</v>
      </c>
      <c r="BU70" s="5">
        <v>362</v>
      </c>
      <c r="BV70" s="5">
        <v>3</v>
      </c>
      <c r="BW70" s="5">
        <v>351</v>
      </c>
      <c r="BX70" s="5">
        <v>3</v>
      </c>
      <c r="BY70" s="5">
        <v>292</v>
      </c>
      <c r="BZ70" s="5">
        <v>3</v>
      </c>
      <c r="CA70" s="5">
        <v>312</v>
      </c>
      <c r="CB70" s="5"/>
      <c r="CC70" s="5"/>
      <c r="CD70" s="5">
        <v>3</v>
      </c>
      <c r="CE70" s="5">
        <v>215</v>
      </c>
      <c r="CF70" s="5">
        <v>3</v>
      </c>
      <c r="CG70" s="5">
        <v>210</v>
      </c>
      <c r="CH70" s="5">
        <v>3</v>
      </c>
      <c r="CI70" s="5">
        <v>212</v>
      </c>
      <c r="CJ70" s="5">
        <v>3</v>
      </c>
      <c r="CK70" s="5">
        <v>212</v>
      </c>
      <c r="CL70" s="5"/>
      <c r="CM70" s="4"/>
      <c r="CN70" s="5">
        <v>3</v>
      </c>
      <c r="CO70" s="5">
        <v>180</v>
      </c>
      <c r="CP70" s="5">
        <v>3</v>
      </c>
      <c r="CQ70" s="5">
        <v>168</v>
      </c>
      <c r="CR70" s="5">
        <v>3</v>
      </c>
      <c r="CS70" s="5">
        <v>171</v>
      </c>
      <c r="CT70" s="5">
        <v>3</v>
      </c>
      <c r="CU70" s="5">
        <v>183</v>
      </c>
      <c r="CV70" s="5"/>
      <c r="CW70" s="5"/>
      <c r="CX70" s="5">
        <v>3</v>
      </c>
      <c r="CY70" s="5">
        <v>222</v>
      </c>
      <c r="CZ70" s="5">
        <v>3</v>
      </c>
      <c r="DA70" s="5">
        <v>208</v>
      </c>
      <c r="DB70" s="5">
        <v>3</v>
      </c>
      <c r="DC70" s="5">
        <v>202</v>
      </c>
      <c r="DD70" s="5">
        <v>3</v>
      </c>
      <c r="DE70" s="5">
        <v>200</v>
      </c>
      <c r="DF70" s="5"/>
      <c r="DG70" s="5"/>
      <c r="DH70" s="5">
        <v>3</v>
      </c>
      <c r="DI70" s="5">
        <v>204</v>
      </c>
      <c r="DJ70" s="5">
        <v>3</v>
      </c>
      <c r="DK70" s="5">
        <v>208</v>
      </c>
      <c r="DL70" s="5">
        <v>3</v>
      </c>
      <c r="DM70" s="5">
        <v>209</v>
      </c>
      <c r="DN70" s="5">
        <v>3</v>
      </c>
      <c r="DO70" s="5">
        <v>209</v>
      </c>
      <c r="DP70" s="5"/>
      <c r="DQ70" s="4"/>
      <c r="DR70" s="5">
        <v>3</v>
      </c>
      <c r="DS70" s="5">
        <v>215</v>
      </c>
      <c r="DT70" s="5">
        <v>3</v>
      </c>
      <c r="DU70" s="5">
        <v>224</v>
      </c>
      <c r="DV70" s="5">
        <v>3</v>
      </c>
      <c r="DW70" s="5">
        <v>263</v>
      </c>
      <c r="DX70" s="5">
        <v>3</v>
      </c>
      <c r="DY70" s="5">
        <v>285</v>
      </c>
      <c r="DZ70" s="5"/>
      <c r="EA70" s="5"/>
      <c r="EB70" s="5">
        <v>3</v>
      </c>
      <c r="EC70" s="5">
        <v>433</v>
      </c>
      <c r="ED70" s="5">
        <v>3</v>
      </c>
      <c r="EE70" s="5">
        <v>397</v>
      </c>
      <c r="EF70" s="5">
        <v>3</v>
      </c>
      <c r="EG70" s="5">
        <v>410</v>
      </c>
      <c r="EH70" s="5">
        <v>3</v>
      </c>
      <c r="EI70" s="5">
        <v>422</v>
      </c>
      <c r="EJ70" s="5"/>
      <c r="EK70" s="5"/>
      <c r="EL70" s="5">
        <v>3</v>
      </c>
      <c r="EM70" s="5">
        <v>349</v>
      </c>
      <c r="EN70" s="5">
        <v>3</v>
      </c>
      <c r="EO70" s="5">
        <v>362</v>
      </c>
      <c r="EP70" s="5">
        <v>3</v>
      </c>
      <c r="EQ70" s="5">
        <v>327</v>
      </c>
      <c r="ER70" s="5">
        <v>3</v>
      </c>
      <c r="ES70" s="5">
        <v>334</v>
      </c>
      <c r="ET70" s="5"/>
      <c r="EU70" s="4"/>
      <c r="EV70" s="5">
        <v>3</v>
      </c>
      <c r="EW70" s="5">
        <v>382</v>
      </c>
      <c r="EX70" s="5">
        <v>3</v>
      </c>
      <c r="EY70" s="5">
        <v>392</v>
      </c>
      <c r="EZ70" s="5">
        <v>3</v>
      </c>
      <c r="FA70" s="5">
        <v>428</v>
      </c>
      <c r="FB70" s="5">
        <v>3</v>
      </c>
      <c r="FC70" s="5">
        <v>280</v>
      </c>
      <c r="FD70" s="5"/>
      <c r="FE70" s="5"/>
      <c r="FF70" s="5">
        <v>3</v>
      </c>
      <c r="FG70" s="5">
        <v>393</v>
      </c>
      <c r="FH70" s="5">
        <v>3</v>
      </c>
      <c r="FI70" s="5">
        <v>357</v>
      </c>
      <c r="FJ70" s="5">
        <v>3</v>
      </c>
      <c r="FK70" s="5">
        <v>354</v>
      </c>
      <c r="FL70" s="5">
        <v>3</v>
      </c>
      <c r="FM70" s="5">
        <v>448</v>
      </c>
      <c r="FN70" s="5"/>
      <c r="FO70" s="5"/>
      <c r="FP70" s="5">
        <v>3</v>
      </c>
      <c r="FQ70" s="5">
        <v>774</v>
      </c>
      <c r="FR70" s="5">
        <v>3</v>
      </c>
      <c r="FS70" s="5">
        <v>352</v>
      </c>
      <c r="FT70" s="5">
        <v>3</v>
      </c>
      <c r="FU70" s="5">
        <v>438</v>
      </c>
      <c r="FV70" s="5">
        <v>3</v>
      </c>
      <c r="FW70" s="5">
        <v>466</v>
      </c>
      <c r="FX70" s="5"/>
      <c r="FY70" s="4"/>
      <c r="FZ70" s="5">
        <v>3</v>
      </c>
      <c r="GA70" s="5">
        <v>426</v>
      </c>
      <c r="GB70" s="5">
        <v>3</v>
      </c>
      <c r="GC70" s="5">
        <v>490</v>
      </c>
      <c r="GD70" s="5">
        <v>3</v>
      </c>
      <c r="GE70" s="5">
        <v>381</v>
      </c>
      <c r="GF70" s="5">
        <v>3</v>
      </c>
      <c r="GG70" s="5">
        <v>413</v>
      </c>
      <c r="GH70" s="5"/>
      <c r="GI70" s="5"/>
      <c r="GJ70" s="5">
        <v>3</v>
      </c>
      <c r="GK70" s="5">
        <v>225</v>
      </c>
      <c r="GL70" s="5">
        <v>3</v>
      </c>
      <c r="GM70" s="5">
        <v>300</v>
      </c>
      <c r="GN70" s="5">
        <v>3</v>
      </c>
      <c r="GO70" s="5">
        <v>230</v>
      </c>
      <c r="GP70" s="5">
        <v>3</v>
      </c>
      <c r="GQ70" s="5">
        <v>229</v>
      </c>
      <c r="GR70" s="5"/>
      <c r="GS70" s="5"/>
      <c r="GT70" s="5">
        <v>3</v>
      </c>
      <c r="GU70" s="5">
        <v>302</v>
      </c>
      <c r="GV70" s="5">
        <v>3</v>
      </c>
      <c r="GW70" s="5">
        <v>353</v>
      </c>
      <c r="GX70" s="5">
        <v>3</v>
      </c>
      <c r="GY70" s="5">
        <v>323</v>
      </c>
      <c r="GZ70" s="5">
        <v>3</v>
      </c>
      <c r="HA70" s="5">
        <v>398</v>
      </c>
      <c r="HB70" s="5"/>
      <c r="HC70" s="4"/>
      <c r="HD70" s="5">
        <v>3</v>
      </c>
      <c r="HE70" s="5">
        <v>230</v>
      </c>
      <c r="HF70" s="5">
        <v>3</v>
      </c>
      <c r="HG70" s="5">
        <v>218</v>
      </c>
      <c r="HH70" s="5">
        <v>3</v>
      </c>
      <c r="HI70" s="5">
        <v>231</v>
      </c>
      <c r="HJ70" s="5">
        <v>3</v>
      </c>
      <c r="HK70" s="5">
        <v>215</v>
      </c>
      <c r="HL70" s="5"/>
      <c r="HM70" s="5"/>
      <c r="HN70" s="5">
        <v>3</v>
      </c>
      <c r="HO70" s="5">
        <v>180</v>
      </c>
      <c r="HP70" s="5">
        <v>3</v>
      </c>
      <c r="HQ70" s="5">
        <v>188</v>
      </c>
      <c r="HR70" s="5">
        <v>3</v>
      </c>
      <c r="HS70" s="5">
        <v>192</v>
      </c>
      <c r="HT70" s="5">
        <v>3</v>
      </c>
      <c r="HU70" s="5">
        <v>188</v>
      </c>
      <c r="HV70" s="5"/>
      <c r="HW70" s="5"/>
      <c r="HX70" s="5">
        <v>3</v>
      </c>
      <c r="HY70" s="5">
        <v>181</v>
      </c>
      <c r="HZ70" s="5">
        <v>3</v>
      </c>
      <c r="IA70" s="5">
        <v>181</v>
      </c>
      <c r="IB70" s="5">
        <v>3</v>
      </c>
      <c r="IC70" s="5">
        <v>173</v>
      </c>
      <c r="ID70" s="5">
        <v>3</v>
      </c>
      <c r="IE70" s="5">
        <v>171</v>
      </c>
    </row>
    <row r="71" spans="1:239" x14ac:dyDescent="0.25">
      <c r="A71" s="4"/>
      <c r="B71" s="5" t="s">
        <v>22</v>
      </c>
      <c r="C71" s="5">
        <f>AVERAGE(C68:C70)</f>
        <v>187.33333333333334</v>
      </c>
      <c r="D71" s="5" t="s">
        <v>22</v>
      </c>
      <c r="E71" s="5">
        <f>AVERAGE(E68:E70)</f>
        <v>192.33333333333334</v>
      </c>
      <c r="F71" s="5" t="s">
        <v>22</v>
      </c>
      <c r="G71" s="5">
        <f>AVERAGE(G68:G70)</f>
        <v>191.33333333333334</v>
      </c>
      <c r="H71" s="5" t="s">
        <v>22</v>
      </c>
      <c r="I71" s="5">
        <f>AVERAGE(I68:I70)</f>
        <v>191.33333333333334</v>
      </c>
      <c r="J71" s="5"/>
      <c r="K71" s="5"/>
      <c r="L71" s="5" t="s">
        <v>22</v>
      </c>
      <c r="M71" s="5">
        <f>AVERAGE(M68:M70)</f>
        <v>167</v>
      </c>
      <c r="N71" s="5" t="s">
        <v>22</v>
      </c>
      <c r="O71" s="5">
        <f>AVERAGE(O68:O70)</f>
        <v>166.33333333333334</v>
      </c>
      <c r="P71" s="5" t="s">
        <v>22</v>
      </c>
      <c r="Q71" s="5">
        <f>AVERAGE(Q68:Q70)</f>
        <v>164.33333333333334</v>
      </c>
      <c r="R71" s="5" t="s">
        <v>22</v>
      </c>
      <c r="S71" s="5">
        <f>AVERAGE(S68:S70)</f>
        <v>166.66666666666666</v>
      </c>
      <c r="T71" s="5"/>
      <c r="U71" s="5"/>
      <c r="V71" s="5" t="s">
        <v>22</v>
      </c>
      <c r="W71" s="5">
        <f>AVERAGE(W68:W70)</f>
        <v>179.33333333333334</v>
      </c>
      <c r="X71" s="5" t="s">
        <v>22</v>
      </c>
      <c r="Y71" s="5">
        <f>AVERAGE(Y68:Y70)</f>
        <v>180.33333333333334</v>
      </c>
      <c r="Z71" s="5" t="s">
        <v>22</v>
      </c>
      <c r="AA71" s="5">
        <f>AVERAGE(AA68:AA70)</f>
        <v>181</v>
      </c>
      <c r="AB71" s="5" t="s">
        <v>22</v>
      </c>
      <c r="AC71" s="5">
        <f>AVERAGE(AC68:AC70)</f>
        <v>180.33333333333334</v>
      </c>
      <c r="AD71" s="5"/>
      <c r="AE71" s="4"/>
      <c r="AF71" s="5" t="s">
        <v>22</v>
      </c>
      <c r="AG71" s="5">
        <f>AVERAGE(AG68:AG70)</f>
        <v>523.66666666666663</v>
      </c>
      <c r="AH71" s="5" t="s">
        <v>22</v>
      </c>
      <c r="AI71" s="5">
        <f>AVERAGE(AI68:AI70)</f>
        <v>581.33333333333337</v>
      </c>
      <c r="AJ71" s="5" t="s">
        <v>22</v>
      </c>
      <c r="AK71" s="5">
        <f>AVERAGE(AK68:AK70)</f>
        <v>566.33333333333337</v>
      </c>
      <c r="AL71" s="5" t="s">
        <v>22</v>
      </c>
      <c r="AM71" s="5">
        <f>AVERAGE(AM68:AM70)</f>
        <v>618</v>
      </c>
      <c r="AN71" s="5"/>
      <c r="AO71" s="5"/>
      <c r="AP71" s="5" t="s">
        <v>22</v>
      </c>
      <c r="AQ71" s="5">
        <f>AVERAGE(AQ68:AQ70)</f>
        <v>539</v>
      </c>
      <c r="AR71" s="5" t="s">
        <v>22</v>
      </c>
      <c r="AS71" s="5">
        <f>AVERAGE(AS68:AS70)</f>
        <v>566.33333333333337</v>
      </c>
      <c r="AT71" s="5" t="s">
        <v>22</v>
      </c>
      <c r="AU71" s="5">
        <f>AVERAGE(AU68:AU70)</f>
        <v>624.66666666666663</v>
      </c>
      <c r="AV71" s="5" t="s">
        <v>22</v>
      </c>
      <c r="AW71" s="5">
        <f>AVERAGE(AW68:AW70)</f>
        <v>624.66666666666663</v>
      </c>
      <c r="AX71" s="5"/>
      <c r="AY71" s="5"/>
      <c r="AZ71" s="5" t="s">
        <v>22</v>
      </c>
      <c r="BA71" s="5">
        <f>AVERAGE(BA68:BA70)</f>
        <v>265</v>
      </c>
      <c r="BB71" s="5" t="s">
        <v>22</v>
      </c>
      <c r="BC71" s="5">
        <f>AVERAGE(BC68:BC70)</f>
        <v>307.33333333333331</v>
      </c>
      <c r="BD71" s="5" t="s">
        <v>22</v>
      </c>
      <c r="BE71" s="5">
        <f>AVERAGE(BE68:BE70)</f>
        <v>372.66666666666669</v>
      </c>
      <c r="BF71" s="5" t="s">
        <v>22</v>
      </c>
      <c r="BG71" s="5">
        <f>AVERAGE(BG68:BG70)</f>
        <v>534.33333333333337</v>
      </c>
      <c r="BH71" s="5"/>
      <c r="BI71" s="4"/>
      <c r="BJ71" s="5" t="s">
        <v>22</v>
      </c>
      <c r="BK71" s="5">
        <f>AVERAGE(BK68:BK70)</f>
        <v>229.66666666666666</v>
      </c>
      <c r="BL71" s="5" t="s">
        <v>22</v>
      </c>
      <c r="BM71" s="5">
        <f>AVERAGE(BM68:BM70)</f>
        <v>171.66666666666666</v>
      </c>
      <c r="BN71" s="5" t="s">
        <v>22</v>
      </c>
      <c r="BO71" s="5">
        <f>AVERAGE(BO68:BO70)</f>
        <v>174.33333333333334</v>
      </c>
      <c r="BP71" s="5" t="s">
        <v>22</v>
      </c>
      <c r="BQ71" s="5">
        <f>AVERAGE(BQ68:BQ70)</f>
        <v>186.66666666666666</v>
      </c>
      <c r="BR71" s="5"/>
      <c r="BS71" s="5"/>
      <c r="BT71" s="5" t="s">
        <v>22</v>
      </c>
      <c r="BU71" s="5">
        <f>AVERAGE(BU68:BU70)</f>
        <v>364.66666666666669</v>
      </c>
      <c r="BV71" s="5" t="s">
        <v>22</v>
      </c>
      <c r="BW71" s="5">
        <f>AVERAGE(BW68:BW70)</f>
        <v>364.66666666666669</v>
      </c>
      <c r="BX71" s="5" t="s">
        <v>22</v>
      </c>
      <c r="BY71" s="5">
        <f>AVERAGE(BY68:BY70)</f>
        <v>312</v>
      </c>
      <c r="BZ71" s="5" t="s">
        <v>22</v>
      </c>
      <c r="CA71" s="5">
        <f>AVERAGE(CA68:CA70)</f>
        <v>327</v>
      </c>
      <c r="CB71" s="5"/>
      <c r="CC71" s="5"/>
      <c r="CD71" s="5" t="s">
        <v>22</v>
      </c>
      <c r="CE71" s="5">
        <f>AVERAGE(CE68:CE70)</f>
        <v>216</v>
      </c>
      <c r="CF71" s="5" t="s">
        <v>22</v>
      </c>
      <c r="CG71" s="5">
        <f>AVERAGE(CG68:CG70)</f>
        <v>217.33333333333334</v>
      </c>
      <c r="CH71" s="5" t="s">
        <v>22</v>
      </c>
      <c r="CI71" s="5">
        <f>AVERAGE(CI68:CI70)</f>
        <v>212.66666666666666</v>
      </c>
      <c r="CJ71" s="5" t="s">
        <v>22</v>
      </c>
      <c r="CK71" s="5">
        <f>AVERAGE(CK68:CK70)</f>
        <v>212.66666666666666</v>
      </c>
      <c r="CL71" s="5"/>
      <c r="CM71" s="4"/>
      <c r="CN71" s="5" t="s">
        <v>22</v>
      </c>
      <c r="CO71" s="5">
        <f>AVERAGE(CO68:CO70)</f>
        <v>182.33333333333334</v>
      </c>
      <c r="CP71" s="5" t="s">
        <v>22</v>
      </c>
      <c r="CQ71" s="5">
        <f>AVERAGE(CO68:CO70)</f>
        <v>182.33333333333334</v>
      </c>
      <c r="CR71" s="5" t="s">
        <v>22</v>
      </c>
      <c r="CS71" s="5">
        <f>AVERAGE(CS68:CS70)</f>
        <v>179.66666666666666</v>
      </c>
      <c r="CT71" s="5" t="s">
        <v>22</v>
      </c>
      <c r="CU71" s="5">
        <f>AVERAGE(CU68:CU70)</f>
        <v>187.66666666666666</v>
      </c>
      <c r="CV71" s="5"/>
      <c r="CW71" s="5"/>
      <c r="CX71" s="5" t="s">
        <v>22</v>
      </c>
      <c r="CY71" s="5">
        <f>AVERAGE(CY68:CY70)</f>
        <v>227.66666666666666</v>
      </c>
      <c r="CZ71" s="5" t="s">
        <v>22</v>
      </c>
      <c r="DA71" s="5">
        <f>AVERAGE(DA68:DA70)</f>
        <v>211.33333333333334</v>
      </c>
      <c r="DB71" s="5" t="s">
        <v>22</v>
      </c>
      <c r="DC71" s="5">
        <f>AVERAGE(DC68:DC70)</f>
        <v>207.33333333333334</v>
      </c>
      <c r="DD71" s="5" t="s">
        <v>22</v>
      </c>
      <c r="DE71" s="5">
        <f>AVERAGE(DE68:DE70)</f>
        <v>204.33333333333334</v>
      </c>
      <c r="DF71" s="5"/>
      <c r="DG71" s="5"/>
      <c r="DH71" s="5" t="s">
        <v>22</v>
      </c>
      <c r="DI71" s="5">
        <f>AVERAGE(DI68:DI70)</f>
        <v>209.33333333333334</v>
      </c>
      <c r="DJ71" s="5" t="s">
        <v>22</v>
      </c>
      <c r="DK71" s="5">
        <f>AVERAGE(DK68:DK70)</f>
        <v>213.66666666666666</v>
      </c>
      <c r="DL71" s="5" t="s">
        <v>22</v>
      </c>
      <c r="DM71" s="5">
        <f>AVERAGE(DM68:DM70)</f>
        <v>215.33333333333334</v>
      </c>
      <c r="DN71" s="5" t="s">
        <v>22</v>
      </c>
      <c r="DO71" s="5">
        <f>AVERAGE(DO68:DO70)</f>
        <v>215.66666666666666</v>
      </c>
      <c r="DP71" s="5"/>
      <c r="DQ71" s="4"/>
      <c r="DR71" s="5" t="s">
        <v>22</v>
      </c>
      <c r="DS71" s="5">
        <f>AVERAGE(DS68:DS70)</f>
        <v>219.33333333333334</v>
      </c>
      <c r="DT71" s="5" t="s">
        <v>22</v>
      </c>
      <c r="DU71" s="5">
        <f>AVERAGE(DU68:DU70)</f>
        <v>230.66666666666666</v>
      </c>
      <c r="DV71" s="5" t="s">
        <v>22</v>
      </c>
      <c r="DW71" s="5">
        <f>AVERAGE(DW68:DW70)</f>
        <v>261.33333333333331</v>
      </c>
      <c r="DX71" s="5" t="s">
        <v>22</v>
      </c>
      <c r="DY71" s="5">
        <f>AVERAGE(DY68:DY70)</f>
        <v>282</v>
      </c>
      <c r="DZ71" s="5"/>
      <c r="EA71" s="5"/>
      <c r="EB71" s="5" t="s">
        <v>22</v>
      </c>
      <c r="EC71" s="5">
        <f>AVERAGE(EC68:EC70)</f>
        <v>423.66666666666669</v>
      </c>
      <c r="ED71" s="5" t="s">
        <v>22</v>
      </c>
      <c r="EE71" s="5">
        <f>AVERAGE(EE68:EE70)</f>
        <v>428</v>
      </c>
      <c r="EF71" s="5" t="s">
        <v>22</v>
      </c>
      <c r="EG71" s="5">
        <f>AVERAGE(EG68:EG70)</f>
        <v>433</v>
      </c>
      <c r="EH71" s="5" t="s">
        <v>22</v>
      </c>
      <c r="EI71" s="5">
        <f>AVERAGE(EI68:EI70)</f>
        <v>436.66666666666669</v>
      </c>
      <c r="EJ71" s="5"/>
      <c r="EK71" s="5"/>
      <c r="EL71" s="5" t="s">
        <v>22</v>
      </c>
      <c r="EM71" s="5">
        <f>AVERAGE(EM68:EM70)</f>
        <v>365.66666666666669</v>
      </c>
      <c r="EN71" s="5" t="s">
        <v>22</v>
      </c>
      <c r="EO71" s="5">
        <f>AVERAGE(EO68:EO70)</f>
        <v>395.66666666666669</v>
      </c>
      <c r="EP71" s="5" t="s">
        <v>22</v>
      </c>
      <c r="EQ71" s="5">
        <f>AVERAGE(EQ68:EQ70)</f>
        <v>330.66666666666669</v>
      </c>
      <c r="ER71" s="5" t="s">
        <v>22</v>
      </c>
      <c r="ES71" s="5">
        <f>AVERAGE(ES68:ES70)</f>
        <v>324</v>
      </c>
      <c r="ET71" s="5"/>
      <c r="EU71" s="4"/>
      <c r="EV71" s="5" t="s">
        <v>22</v>
      </c>
      <c r="EW71" s="5">
        <f>AVERAGE(EW68:EW70)</f>
        <v>396.33333333333331</v>
      </c>
      <c r="EX71" s="5" t="s">
        <v>22</v>
      </c>
      <c r="EY71" s="5">
        <f>AVERAGE(EY68:EY70)</f>
        <v>428.66666666666669</v>
      </c>
      <c r="EZ71" s="5" t="s">
        <v>22</v>
      </c>
      <c r="FA71" s="5">
        <f>AVERAGE(FA68:FA70)</f>
        <v>464.66666666666669</v>
      </c>
      <c r="FB71" s="5" t="s">
        <v>22</v>
      </c>
      <c r="FC71" s="5">
        <f>AVERAGE(FC68:FC70)</f>
        <v>289</v>
      </c>
      <c r="FD71" s="5"/>
      <c r="FE71" s="5"/>
      <c r="FF71" s="5" t="s">
        <v>22</v>
      </c>
      <c r="FG71" s="5">
        <f>AVERAGE(FG68:FG70)</f>
        <v>412.33333333333331</v>
      </c>
      <c r="FH71" s="5" t="s">
        <v>22</v>
      </c>
      <c r="FI71" s="5">
        <f>AVERAGE(FI68:FI70)</f>
        <v>362.66666666666669</v>
      </c>
      <c r="FJ71" s="5" t="s">
        <v>22</v>
      </c>
      <c r="FK71" s="5">
        <f>AVERAGE(FK68:FK70)</f>
        <v>371.33333333333331</v>
      </c>
      <c r="FL71" s="5" t="s">
        <v>22</v>
      </c>
      <c r="FM71" s="5">
        <f>AVERAGE(FM68:FM70)</f>
        <v>425</v>
      </c>
      <c r="FN71" s="5"/>
      <c r="FO71" s="5"/>
      <c r="FP71" s="5" t="s">
        <v>22</v>
      </c>
      <c r="FQ71" s="5">
        <f>AVERAGE(FQ68:FQ70)</f>
        <v>754</v>
      </c>
      <c r="FR71" s="5" t="s">
        <v>22</v>
      </c>
      <c r="FS71" s="5">
        <f>AVERAGE(FS68:FS70)</f>
        <v>383</v>
      </c>
      <c r="FT71" s="5" t="s">
        <v>22</v>
      </c>
      <c r="FU71" s="5">
        <f>AVERAGE(FU68:FU70)</f>
        <v>453</v>
      </c>
      <c r="FV71" s="5" t="s">
        <v>22</v>
      </c>
      <c r="FW71" s="5">
        <f>AVERAGE(FW68:FW70)</f>
        <v>463.66666666666669</v>
      </c>
      <c r="FX71" s="5"/>
      <c r="FY71" s="4"/>
      <c r="FZ71" s="5" t="s">
        <v>22</v>
      </c>
      <c r="GA71" s="5">
        <f>AVERAGE(GA68:GA70)</f>
        <v>441.66666666666669</v>
      </c>
      <c r="GB71" s="5" t="s">
        <v>22</v>
      </c>
      <c r="GC71" s="5">
        <f>AVERAGE(GC68:GC70)</f>
        <v>473.66666666666669</v>
      </c>
      <c r="GD71" s="5" t="s">
        <v>22</v>
      </c>
      <c r="GE71" s="5">
        <f>AVERAGE(GE68:GE70)</f>
        <v>397.33333333333331</v>
      </c>
      <c r="GF71" s="5" t="s">
        <v>22</v>
      </c>
      <c r="GG71" s="5">
        <f>AVERAGE(GG68:GG70)</f>
        <v>439.66666666666669</v>
      </c>
      <c r="GH71" s="5"/>
      <c r="GI71" s="5"/>
      <c r="GJ71" s="5" t="s">
        <v>22</v>
      </c>
      <c r="GK71" s="5">
        <f>AVERAGE(GK68:GK70)</f>
        <v>230</v>
      </c>
      <c r="GL71" s="5" t="s">
        <v>22</v>
      </c>
      <c r="GM71" s="5">
        <f>AVERAGE(GM68:GM70)</f>
        <v>260.33333333333331</v>
      </c>
      <c r="GN71" s="5" t="s">
        <v>22</v>
      </c>
      <c r="GO71" s="5">
        <f>AVERAGE(GO68:GO70)</f>
        <v>234.66666666666666</v>
      </c>
      <c r="GP71" s="5" t="s">
        <v>22</v>
      </c>
      <c r="GQ71" s="5">
        <f>AVERAGE(GQ68:GQ70)</f>
        <v>241</v>
      </c>
      <c r="GR71" s="5"/>
      <c r="GS71" s="5"/>
      <c r="GT71" s="5" t="s">
        <v>22</v>
      </c>
      <c r="GU71" s="5">
        <f>AVERAGE(GU68:GU70)</f>
        <v>311.66666666666669</v>
      </c>
      <c r="GV71" s="5" t="s">
        <v>22</v>
      </c>
      <c r="GW71" s="5">
        <f>AVERAGE(GW68:GW70)</f>
        <v>354.66666666666669</v>
      </c>
      <c r="GX71" s="5" t="s">
        <v>22</v>
      </c>
      <c r="GY71" s="5">
        <f>AVERAGE(GY68:GY70)</f>
        <v>361</v>
      </c>
      <c r="GZ71" s="5" t="s">
        <v>22</v>
      </c>
      <c r="HA71" s="5">
        <f>AVERAGE(HA68:HA70)</f>
        <v>397.66666666666669</v>
      </c>
      <c r="HB71" s="5"/>
      <c r="HC71" s="4"/>
      <c r="HD71" s="5" t="s">
        <v>22</v>
      </c>
      <c r="HE71" s="5">
        <f>AVERAGE(HE68:HE70)</f>
        <v>232.66666666666666</v>
      </c>
      <c r="HF71" s="5" t="s">
        <v>22</v>
      </c>
      <c r="HG71" s="5">
        <f>AVERAGE(HG68:HG70)</f>
        <v>222</v>
      </c>
      <c r="HH71" s="5" t="s">
        <v>22</v>
      </c>
      <c r="HI71" s="5">
        <f>AVERAGE(HI68:HI70)</f>
        <v>233</v>
      </c>
      <c r="HJ71" s="5" t="s">
        <v>22</v>
      </c>
      <c r="HK71" s="5">
        <f>AVERAGE(HK68:HK70)</f>
        <v>220.66666666666666</v>
      </c>
      <c r="HL71" s="5"/>
      <c r="HM71" s="5"/>
      <c r="HN71" s="5" t="s">
        <v>22</v>
      </c>
      <c r="HO71" s="5">
        <f>AVERAGE(HO68:HO70)</f>
        <v>186.33333333333334</v>
      </c>
      <c r="HP71" s="5" t="s">
        <v>22</v>
      </c>
      <c r="HQ71" s="5">
        <f>AVERAGE(HQ68:HQ70)</f>
        <v>194.66666666666666</v>
      </c>
      <c r="HR71" s="5" t="s">
        <v>22</v>
      </c>
      <c r="HS71" s="5">
        <f>AVERAGE(HS68:HS70)</f>
        <v>197.66666666666666</v>
      </c>
      <c r="HT71" s="5" t="s">
        <v>22</v>
      </c>
      <c r="HU71" s="5">
        <f>AVERAGE(HU68:HU70)</f>
        <v>196</v>
      </c>
      <c r="HV71" s="5"/>
      <c r="HW71" s="5"/>
      <c r="HX71" s="5" t="s">
        <v>22</v>
      </c>
      <c r="HY71" s="5">
        <f>AVERAGE(HY68:HY70)</f>
        <v>183</v>
      </c>
      <c r="HZ71" s="5" t="s">
        <v>22</v>
      </c>
      <c r="IA71" s="5">
        <f>AVERAGE(IA68:IA70)</f>
        <v>183</v>
      </c>
      <c r="IB71" s="5" t="s">
        <v>22</v>
      </c>
      <c r="IC71" s="5">
        <f>AVERAGE(IC68:IC70)</f>
        <v>175.66666666666666</v>
      </c>
      <c r="ID71" s="5" t="s">
        <v>22</v>
      </c>
      <c r="IE71" s="5">
        <f>AVERAGE(IE68:IE70)</f>
        <v>173.66666666666666</v>
      </c>
    </row>
    <row r="72" spans="1:239" x14ac:dyDescent="0.25">
      <c r="A72" s="4"/>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4"/>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4"/>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4"/>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4"/>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4"/>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4"/>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4"/>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row>
    <row r="73" spans="1:239" x14ac:dyDescent="0.25">
      <c r="A73" s="4"/>
      <c r="B73" s="5" t="s">
        <v>34</v>
      </c>
      <c r="C73" s="5"/>
      <c r="D73" s="5" t="s">
        <v>34</v>
      </c>
      <c r="E73" s="5"/>
      <c r="F73" s="5" t="s">
        <v>34</v>
      </c>
      <c r="G73" s="5"/>
      <c r="H73" s="5" t="s">
        <v>34</v>
      </c>
      <c r="I73" s="5"/>
      <c r="J73" s="5"/>
      <c r="K73" s="5"/>
      <c r="L73" s="5" t="s">
        <v>34</v>
      </c>
      <c r="M73" s="5"/>
      <c r="N73" s="5" t="s">
        <v>34</v>
      </c>
      <c r="O73" s="5"/>
      <c r="P73" s="5" t="s">
        <v>34</v>
      </c>
      <c r="Q73" s="5"/>
      <c r="R73" s="5" t="s">
        <v>34</v>
      </c>
      <c r="S73" s="5"/>
      <c r="T73" s="5"/>
      <c r="U73" s="5"/>
      <c r="V73" s="5" t="s">
        <v>34</v>
      </c>
      <c r="W73" s="5"/>
      <c r="X73" s="5" t="s">
        <v>34</v>
      </c>
      <c r="Y73" s="5"/>
      <c r="Z73" s="5" t="s">
        <v>34</v>
      </c>
      <c r="AA73" s="5"/>
      <c r="AB73" s="5" t="s">
        <v>34</v>
      </c>
      <c r="AC73" s="5"/>
      <c r="AD73" s="5"/>
      <c r="AE73" s="4"/>
      <c r="AF73" s="5" t="s">
        <v>34</v>
      </c>
      <c r="AG73" s="5"/>
      <c r="AH73" s="5" t="s">
        <v>34</v>
      </c>
      <c r="AI73" s="5"/>
      <c r="AJ73" s="5" t="s">
        <v>34</v>
      </c>
      <c r="AK73" s="5"/>
      <c r="AL73" s="5" t="s">
        <v>34</v>
      </c>
      <c r="AM73" s="5"/>
      <c r="AN73" s="5"/>
      <c r="AO73" s="5"/>
      <c r="AP73" s="5" t="s">
        <v>34</v>
      </c>
      <c r="AQ73" s="5"/>
      <c r="AR73" s="5" t="s">
        <v>34</v>
      </c>
      <c r="AS73" s="5"/>
      <c r="AT73" s="5" t="s">
        <v>34</v>
      </c>
      <c r="AU73" s="5"/>
      <c r="AV73" s="5" t="s">
        <v>34</v>
      </c>
      <c r="AW73" s="5"/>
      <c r="AX73" s="5"/>
      <c r="AY73" s="5"/>
      <c r="AZ73" s="5" t="s">
        <v>34</v>
      </c>
      <c r="BA73" s="5"/>
      <c r="BB73" s="5" t="s">
        <v>34</v>
      </c>
      <c r="BC73" s="5"/>
      <c r="BD73" s="5" t="s">
        <v>34</v>
      </c>
      <c r="BE73" s="5"/>
      <c r="BF73" s="5" t="s">
        <v>34</v>
      </c>
      <c r="BG73" s="5"/>
      <c r="BH73" s="5"/>
      <c r="BI73" s="4"/>
      <c r="BJ73" s="5" t="s">
        <v>34</v>
      </c>
      <c r="BK73" s="5"/>
      <c r="BL73" s="5" t="s">
        <v>34</v>
      </c>
      <c r="BM73" s="5"/>
      <c r="BN73" s="5" t="s">
        <v>34</v>
      </c>
      <c r="BO73" s="5"/>
      <c r="BP73" s="5" t="s">
        <v>34</v>
      </c>
      <c r="BQ73" s="5"/>
      <c r="BR73" s="5"/>
      <c r="BS73" s="5"/>
      <c r="BT73" s="5" t="s">
        <v>34</v>
      </c>
      <c r="BU73" s="5"/>
      <c r="BV73" s="5" t="s">
        <v>34</v>
      </c>
      <c r="BW73" s="5"/>
      <c r="BX73" s="5" t="s">
        <v>34</v>
      </c>
      <c r="BY73" s="5"/>
      <c r="BZ73" s="5" t="s">
        <v>34</v>
      </c>
      <c r="CA73" s="5"/>
      <c r="CB73" s="5"/>
      <c r="CC73" s="5"/>
      <c r="CD73" s="5" t="s">
        <v>34</v>
      </c>
      <c r="CE73" s="5"/>
      <c r="CF73" s="5" t="s">
        <v>34</v>
      </c>
      <c r="CG73" s="5"/>
      <c r="CH73" s="5" t="s">
        <v>34</v>
      </c>
      <c r="CI73" s="5"/>
      <c r="CJ73" s="5" t="s">
        <v>34</v>
      </c>
      <c r="CK73" s="5"/>
      <c r="CL73" s="5"/>
      <c r="CM73" s="4"/>
      <c r="CN73" s="5" t="s">
        <v>34</v>
      </c>
      <c r="CO73" s="5"/>
      <c r="CP73" s="5" t="s">
        <v>34</v>
      </c>
      <c r="CQ73" s="5"/>
      <c r="CR73" s="5" t="s">
        <v>34</v>
      </c>
      <c r="CS73" s="5"/>
      <c r="CT73" s="5" t="s">
        <v>34</v>
      </c>
      <c r="CU73" s="5"/>
      <c r="CV73" s="5"/>
      <c r="CW73" s="5"/>
      <c r="CX73" s="5" t="s">
        <v>34</v>
      </c>
      <c r="CY73" s="5"/>
      <c r="CZ73" s="5" t="s">
        <v>34</v>
      </c>
      <c r="DA73" s="5"/>
      <c r="DB73" s="5" t="s">
        <v>34</v>
      </c>
      <c r="DC73" s="5"/>
      <c r="DD73" s="5" t="s">
        <v>34</v>
      </c>
      <c r="DE73" s="5"/>
      <c r="DF73" s="5"/>
      <c r="DG73" s="5"/>
      <c r="DH73" s="5" t="s">
        <v>34</v>
      </c>
      <c r="DI73" s="5"/>
      <c r="DJ73" s="5" t="s">
        <v>34</v>
      </c>
      <c r="DK73" s="5"/>
      <c r="DL73" s="5" t="s">
        <v>34</v>
      </c>
      <c r="DM73" s="5"/>
      <c r="DN73" s="5" t="s">
        <v>34</v>
      </c>
      <c r="DO73" s="5"/>
      <c r="DP73" s="5"/>
      <c r="DQ73" s="4"/>
      <c r="DR73" s="5" t="s">
        <v>34</v>
      </c>
      <c r="DS73" s="5"/>
      <c r="DT73" s="5" t="s">
        <v>34</v>
      </c>
      <c r="DU73" s="5"/>
      <c r="DV73" s="5" t="s">
        <v>34</v>
      </c>
      <c r="DW73" s="5"/>
      <c r="DX73" s="5" t="s">
        <v>34</v>
      </c>
      <c r="DY73" s="5"/>
      <c r="DZ73" s="5"/>
      <c r="EA73" s="5"/>
      <c r="EB73" s="5" t="s">
        <v>34</v>
      </c>
      <c r="EC73" s="5"/>
      <c r="ED73" s="5" t="s">
        <v>34</v>
      </c>
      <c r="EE73" s="5"/>
      <c r="EF73" s="5" t="s">
        <v>34</v>
      </c>
      <c r="EG73" s="5"/>
      <c r="EH73" s="5" t="s">
        <v>34</v>
      </c>
      <c r="EI73" s="5"/>
      <c r="EJ73" s="5"/>
      <c r="EK73" s="5"/>
      <c r="EL73" s="5" t="s">
        <v>34</v>
      </c>
      <c r="EM73" s="5"/>
      <c r="EN73" s="5" t="s">
        <v>34</v>
      </c>
      <c r="EO73" s="5"/>
      <c r="EP73" s="5" t="s">
        <v>34</v>
      </c>
      <c r="EQ73" s="5"/>
      <c r="ER73" s="5" t="s">
        <v>34</v>
      </c>
      <c r="ES73" s="5"/>
      <c r="ET73" s="5"/>
      <c r="EU73" s="4"/>
      <c r="EV73" s="5" t="s">
        <v>34</v>
      </c>
      <c r="EW73" s="5"/>
      <c r="EX73" s="5" t="s">
        <v>34</v>
      </c>
      <c r="EY73" s="5"/>
      <c r="EZ73" s="5" t="s">
        <v>34</v>
      </c>
      <c r="FA73" s="5"/>
      <c r="FB73" s="5" t="s">
        <v>34</v>
      </c>
      <c r="FC73" s="5"/>
      <c r="FD73" s="5"/>
      <c r="FE73" s="5"/>
      <c r="FF73" s="5" t="s">
        <v>34</v>
      </c>
      <c r="FG73" s="5"/>
      <c r="FH73" s="5" t="s">
        <v>34</v>
      </c>
      <c r="FI73" s="5"/>
      <c r="FJ73" s="5" t="s">
        <v>34</v>
      </c>
      <c r="FK73" s="5"/>
      <c r="FL73" s="5" t="s">
        <v>34</v>
      </c>
      <c r="FM73" s="5"/>
      <c r="FN73" s="5"/>
      <c r="FO73" s="5"/>
      <c r="FP73" s="5" t="s">
        <v>34</v>
      </c>
      <c r="FQ73" s="5"/>
      <c r="FR73" s="5" t="s">
        <v>34</v>
      </c>
      <c r="FS73" s="5"/>
      <c r="FT73" s="5" t="s">
        <v>34</v>
      </c>
      <c r="FU73" s="5"/>
      <c r="FV73" s="5" t="s">
        <v>34</v>
      </c>
      <c r="FW73" s="5"/>
      <c r="FX73" s="5"/>
      <c r="FY73" s="4"/>
      <c r="FZ73" s="5" t="s">
        <v>34</v>
      </c>
      <c r="GA73" s="5"/>
      <c r="GB73" s="5" t="s">
        <v>34</v>
      </c>
      <c r="GC73" s="5"/>
      <c r="GD73" s="5" t="s">
        <v>34</v>
      </c>
      <c r="GE73" s="5"/>
      <c r="GF73" s="5" t="s">
        <v>34</v>
      </c>
      <c r="GG73" s="5"/>
      <c r="GH73" s="5"/>
      <c r="GI73" s="5"/>
      <c r="GJ73" s="5" t="s">
        <v>34</v>
      </c>
      <c r="GK73" s="5"/>
      <c r="GL73" s="5" t="s">
        <v>34</v>
      </c>
      <c r="GM73" s="5"/>
      <c r="GN73" s="5" t="s">
        <v>34</v>
      </c>
      <c r="GO73" s="5"/>
      <c r="GP73" s="5" t="s">
        <v>34</v>
      </c>
      <c r="GQ73" s="5"/>
      <c r="GR73" s="5"/>
      <c r="GS73" s="5"/>
      <c r="GT73" s="5" t="s">
        <v>34</v>
      </c>
      <c r="GU73" s="5"/>
      <c r="GV73" s="5" t="s">
        <v>34</v>
      </c>
      <c r="GW73" s="5"/>
      <c r="GX73" s="5" t="s">
        <v>34</v>
      </c>
      <c r="GY73" s="5"/>
      <c r="GZ73" s="5" t="s">
        <v>34</v>
      </c>
      <c r="HA73" s="5"/>
      <c r="HB73" s="5"/>
      <c r="HC73" s="4"/>
      <c r="HD73" s="5" t="s">
        <v>34</v>
      </c>
      <c r="HE73" s="5"/>
      <c r="HF73" s="5" t="s">
        <v>34</v>
      </c>
      <c r="HG73" s="5"/>
      <c r="HH73" s="5" t="s">
        <v>34</v>
      </c>
      <c r="HI73" s="5"/>
      <c r="HJ73" s="5" t="s">
        <v>34</v>
      </c>
      <c r="HK73" s="5"/>
      <c r="HL73" s="5"/>
      <c r="HM73" s="5"/>
      <c r="HN73" s="5" t="s">
        <v>34</v>
      </c>
      <c r="HO73" s="5"/>
      <c r="HP73" s="5" t="s">
        <v>34</v>
      </c>
      <c r="HQ73" s="5"/>
      <c r="HR73" s="5" t="s">
        <v>34</v>
      </c>
      <c r="HS73" s="5"/>
      <c r="HT73" s="5" t="s">
        <v>34</v>
      </c>
      <c r="HU73" s="5"/>
      <c r="HV73" s="5"/>
      <c r="HW73" s="5"/>
      <c r="HX73" s="5" t="s">
        <v>34</v>
      </c>
      <c r="HY73" s="5"/>
      <c r="HZ73" s="5" t="s">
        <v>34</v>
      </c>
      <c r="IA73" s="5"/>
      <c r="IB73" s="5" t="s">
        <v>34</v>
      </c>
      <c r="IC73" s="5"/>
      <c r="ID73" s="5" t="s">
        <v>34</v>
      </c>
      <c r="IE73" s="5"/>
    </row>
    <row r="74" spans="1:239" x14ac:dyDescent="0.25">
      <c r="A74" s="4"/>
      <c r="B74" s="5">
        <v>1</v>
      </c>
      <c r="C74" s="5">
        <v>202</v>
      </c>
      <c r="D74" s="5">
        <v>1</v>
      </c>
      <c r="E74" s="5">
        <v>192</v>
      </c>
      <c r="F74" s="5">
        <v>1</v>
      </c>
      <c r="G74" s="5">
        <v>196</v>
      </c>
      <c r="H74" s="5">
        <v>1</v>
      </c>
      <c r="I74" s="5">
        <v>193</v>
      </c>
      <c r="J74" s="5"/>
      <c r="K74" s="5"/>
      <c r="L74" s="5">
        <v>1</v>
      </c>
      <c r="M74" s="5">
        <v>193</v>
      </c>
      <c r="N74" s="5">
        <v>1</v>
      </c>
      <c r="O74" s="5">
        <v>189</v>
      </c>
      <c r="P74" s="5">
        <v>1</v>
      </c>
      <c r="Q74" s="5">
        <v>183</v>
      </c>
      <c r="R74" s="5">
        <v>1</v>
      </c>
      <c r="S74" s="5">
        <v>205</v>
      </c>
      <c r="T74" s="5"/>
      <c r="U74" s="5"/>
      <c r="V74" s="5">
        <v>1</v>
      </c>
      <c r="W74" s="5">
        <v>192</v>
      </c>
      <c r="X74" s="5">
        <v>1</v>
      </c>
      <c r="Y74" s="5">
        <v>200</v>
      </c>
      <c r="Z74" s="5">
        <v>1</v>
      </c>
      <c r="AA74" s="5">
        <v>181</v>
      </c>
      <c r="AB74" s="5">
        <v>1</v>
      </c>
      <c r="AC74" s="5">
        <v>178</v>
      </c>
      <c r="AD74" s="5"/>
      <c r="AE74" s="4"/>
      <c r="AF74" s="5">
        <v>1</v>
      </c>
      <c r="AG74" s="5">
        <v>650</v>
      </c>
      <c r="AH74" s="5">
        <v>1</v>
      </c>
      <c r="AI74" s="5">
        <v>10428</v>
      </c>
      <c r="AJ74" s="5">
        <v>1</v>
      </c>
      <c r="AK74" s="5">
        <v>3595</v>
      </c>
      <c r="AL74" s="5">
        <v>1</v>
      </c>
      <c r="AM74" s="5">
        <v>7864</v>
      </c>
      <c r="AN74" s="5"/>
      <c r="AO74" s="5"/>
      <c r="AP74" s="5">
        <v>1</v>
      </c>
      <c r="AQ74" s="5">
        <v>4337</v>
      </c>
      <c r="AR74" s="5">
        <v>1</v>
      </c>
      <c r="AS74" s="5">
        <v>4295</v>
      </c>
      <c r="AT74" s="5">
        <v>1</v>
      </c>
      <c r="AU74" s="5">
        <v>966</v>
      </c>
      <c r="AV74" s="5">
        <v>1</v>
      </c>
      <c r="AW74" s="5">
        <v>2880</v>
      </c>
      <c r="AX74" s="5"/>
      <c r="AY74" s="5"/>
      <c r="AZ74" s="5">
        <v>1</v>
      </c>
      <c r="BA74" s="5">
        <v>1167</v>
      </c>
      <c r="BB74" s="5">
        <v>1</v>
      </c>
      <c r="BC74" s="5">
        <v>6799</v>
      </c>
      <c r="BD74" s="5">
        <v>1</v>
      </c>
      <c r="BE74" s="5">
        <v>461</v>
      </c>
      <c r="BF74" s="5">
        <v>1</v>
      </c>
      <c r="BG74" s="5">
        <v>685</v>
      </c>
      <c r="BH74" s="5"/>
      <c r="BI74" s="4"/>
      <c r="BJ74" s="5">
        <v>1</v>
      </c>
      <c r="BK74" s="5">
        <v>292</v>
      </c>
      <c r="BL74" s="5">
        <v>1</v>
      </c>
      <c r="BM74" s="5">
        <v>195</v>
      </c>
      <c r="BN74" s="5">
        <v>1</v>
      </c>
      <c r="BO74" s="5">
        <v>190</v>
      </c>
      <c r="BP74" s="5">
        <v>1</v>
      </c>
      <c r="BQ74" s="5">
        <v>292</v>
      </c>
      <c r="BR74" s="5"/>
      <c r="BS74" s="5"/>
      <c r="BT74" s="5">
        <v>1</v>
      </c>
      <c r="BU74" s="5">
        <v>680</v>
      </c>
      <c r="BV74" s="5">
        <v>1</v>
      </c>
      <c r="BW74" s="5">
        <v>352</v>
      </c>
      <c r="BX74" s="5">
        <v>1</v>
      </c>
      <c r="BY74" s="5">
        <v>381</v>
      </c>
      <c r="BZ74" s="5">
        <v>1</v>
      </c>
      <c r="CA74" s="5">
        <v>2272</v>
      </c>
      <c r="CB74" s="5"/>
      <c r="CC74" s="5"/>
      <c r="CD74" s="5">
        <v>1</v>
      </c>
      <c r="CE74" s="5">
        <v>344</v>
      </c>
      <c r="CF74" s="5">
        <v>1</v>
      </c>
      <c r="CG74" s="5">
        <v>993</v>
      </c>
      <c r="CH74" s="5">
        <v>1</v>
      </c>
      <c r="CI74" s="5">
        <v>251</v>
      </c>
      <c r="CJ74" s="5">
        <v>1</v>
      </c>
      <c r="CK74" s="5">
        <v>262</v>
      </c>
      <c r="CL74" s="5"/>
      <c r="CM74" s="4"/>
      <c r="CN74" s="5">
        <v>1</v>
      </c>
      <c r="CO74" s="5">
        <v>204</v>
      </c>
      <c r="CP74" s="5">
        <v>1</v>
      </c>
      <c r="CQ74" s="5">
        <v>182</v>
      </c>
      <c r="CR74" s="5">
        <v>1</v>
      </c>
      <c r="CS74" s="5">
        <v>185</v>
      </c>
      <c r="CT74" s="5">
        <v>1</v>
      </c>
      <c r="CU74" s="5">
        <v>199</v>
      </c>
      <c r="CV74" s="5"/>
      <c r="CW74" s="5"/>
      <c r="CX74" s="5">
        <v>1</v>
      </c>
      <c r="CY74" s="5">
        <v>220</v>
      </c>
      <c r="CZ74" s="5">
        <v>1</v>
      </c>
      <c r="DA74" s="5">
        <v>217</v>
      </c>
      <c r="DB74" s="5">
        <v>1</v>
      </c>
      <c r="DC74" s="5">
        <v>205</v>
      </c>
      <c r="DD74" s="5">
        <v>1</v>
      </c>
      <c r="DE74" s="5">
        <v>208</v>
      </c>
      <c r="DF74" s="5"/>
      <c r="DG74" s="5"/>
      <c r="DH74" s="5">
        <v>1</v>
      </c>
      <c r="DI74" s="5">
        <v>217</v>
      </c>
      <c r="DJ74" s="5">
        <v>1</v>
      </c>
      <c r="DK74" s="5">
        <v>225</v>
      </c>
      <c r="DL74" s="5">
        <v>1</v>
      </c>
      <c r="DM74" s="5">
        <v>223</v>
      </c>
      <c r="DN74" s="5">
        <v>1</v>
      </c>
      <c r="DO74" s="5">
        <v>221</v>
      </c>
      <c r="DP74" s="5"/>
      <c r="DQ74" s="4"/>
      <c r="DR74" s="5">
        <v>1</v>
      </c>
      <c r="DS74" s="5">
        <v>3340</v>
      </c>
      <c r="DT74" s="5">
        <v>1</v>
      </c>
      <c r="DU74" s="5">
        <v>2494</v>
      </c>
      <c r="DV74" s="5">
        <v>1</v>
      </c>
      <c r="DW74" s="5">
        <v>1723</v>
      </c>
      <c r="DX74" s="5">
        <v>1</v>
      </c>
      <c r="DY74" s="5">
        <v>800</v>
      </c>
      <c r="DZ74" s="5"/>
      <c r="EA74" s="5"/>
      <c r="EB74" s="5">
        <v>1</v>
      </c>
      <c r="EC74" s="5">
        <v>3807</v>
      </c>
      <c r="ED74" s="5">
        <v>1</v>
      </c>
      <c r="EE74" s="5">
        <v>1927</v>
      </c>
      <c r="EF74" s="5">
        <v>1</v>
      </c>
      <c r="EG74" s="5">
        <v>500</v>
      </c>
      <c r="EH74" s="5">
        <v>1</v>
      </c>
      <c r="EI74" s="5">
        <v>1226</v>
      </c>
      <c r="EJ74" s="5"/>
      <c r="EK74" s="5"/>
      <c r="EL74" s="5">
        <v>1</v>
      </c>
      <c r="EM74" s="5">
        <v>440</v>
      </c>
      <c r="EN74" s="5">
        <v>1</v>
      </c>
      <c r="EO74" s="5">
        <v>13986</v>
      </c>
      <c r="EP74" s="5">
        <v>1</v>
      </c>
      <c r="EQ74" s="5">
        <v>2404</v>
      </c>
      <c r="ER74" s="5">
        <v>1</v>
      </c>
      <c r="ES74" s="5">
        <v>483</v>
      </c>
      <c r="ET74" s="5"/>
      <c r="EU74" s="4"/>
      <c r="EV74" s="5">
        <v>1</v>
      </c>
      <c r="EW74" s="5">
        <v>776</v>
      </c>
      <c r="EX74" s="5">
        <v>1</v>
      </c>
      <c r="EY74" s="5">
        <v>11366</v>
      </c>
      <c r="EZ74" s="5">
        <v>1</v>
      </c>
      <c r="FA74" s="5">
        <v>1555</v>
      </c>
      <c r="FB74" s="5">
        <v>1</v>
      </c>
      <c r="FC74" s="5">
        <v>16116</v>
      </c>
      <c r="FD74" s="5"/>
      <c r="FE74" s="5"/>
      <c r="FF74" s="5">
        <v>1</v>
      </c>
      <c r="FG74" s="5">
        <v>13371</v>
      </c>
      <c r="FH74" s="5">
        <v>1</v>
      </c>
      <c r="FI74" s="5">
        <v>603</v>
      </c>
      <c r="FJ74" s="5">
        <v>1</v>
      </c>
      <c r="FK74" s="5">
        <v>1554</v>
      </c>
      <c r="FL74" s="5">
        <v>1</v>
      </c>
      <c r="FM74" s="5">
        <v>8586</v>
      </c>
      <c r="FN74" s="5"/>
      <c r="FO74" s="5"/>
      <c r="FP74" s="5">
        <v>1</v>
      </c>
      <c r="FQ74" s="5">
        <v>16275</v>
      </c>
      <c r="FR74" s="5">
        <v>1</v>
      </c>
      <c r="FS74" s="5">
        <v>1300</v>
      </c>
      <c r="FT74" s="5">
        <v>1</v>
      </c>
      <c r="FU74" s="5">
        <v>718</v>
      </c>
      <c r="FV74" s="5">
        <v>1</v>
      </c>
      <c r="FW74" s="5">
        <v>10900</v>
      </c>
      <c r="FX74" s="5"/>
      <c r="FY74" s="4"/>
      <c r="FZ74" s="5">
        <v>1</v>
      </c>
      <c r="GA74" s="5">
        <v>884</v>
      </c>
      <c r="GB74" s="5">
        <v>1</v>
      </c>
      <c r="GC74" s="5">
        <v>1083</v>
      </c>
      <c r="GD74" s="5">
        <v>1</v>
      </c>
      <c r="GE74" s="5">
        <v>15016</v>
      </c>
      <c r="GF74" s="5">
        <v>1</v>
      </c>
      <c r="GG74" s="5">
        <v>2050</v>
      </c>
      <c r="GH74" s="5"/>
      <c r="GI74" s="5"/>
      <c r="GJ74" s="5">
        <v>1</v>
      </c>
      <c r="GK74" s="5">
        <v>7834</v>
      </c>
      <c r="GL74" s="5">
        <v>1</v>
      </c>
      <c r="GM74" s="5">
        <v>9892</v>
      </c>
      <c r="GN74" s="5">
        <v>1</v>
      </c>
      <c r="GO74" s="5">
        <v>408</v>
      </c>
      <c r="GP74" s="5">
        <v>1</v>
      </c>
      <c r="GQ74" s="5">
        <v>12453</v>
      </c>
      <c r="GR74" s="5"/>
      <c r="GS74" s="5"/>
      <c r="GT74" s="5">
        <v>1</v>
      </c>
      <c r="GU74" s="5">
        <v>1252</v>
      </c>
      <c r="GV74" s="5">
        <v>1</v>
      </c>
      <c r="GW74" s="5">
        <v>775</v>
      </c>
      <c r="GX74" s="5">
        <v>1</v>
      </c>
      <c r="GY74" s="5">
        <v>545</v>
      </c>
      <c r="GZ74" s="5">
        <v>1</v>
      </c>
      <c r="HA74" s="5">
        <v>532</v>
      </c>
      <c r="HB74" s="5"/>
      <c r="HC74" s="4"/>
      <c r="HD74" s="5">
        <v>1</v>
      </c>
      <c r="HE74" s="5">
        <v>239</v>
      </c>
      <c r="HF74" s="5">
        <v>1</v>
      </c>
      <c r="HG74" s="5">
        <v>249</v>
      </c>
      <c r="HH74" s="5">
        <v>1</v>
      </c>
      <c r="HI74" s="5">
        <v>240</v>
      </c>
      <c r="HJ74" s="5">
        <v>1</v>
      </c>
      <c r="HK74" s="5">
        <v>236</v>
      </c>
      <c r="HL74" s="5"/>
      <c r="HM74" s="5"/>
      <c r="HN74" s="5">
        <v>1</v>
      </c>
      <c r="HO74" s="5">
        <v>187</v>
      </c>
      <c r="HP74" s="5">
        <v>1</v>
      </c>
      <c r="HQ74" s="5">
        <v>207</v>
      </c>
      <c r="HR74" s="5">
        <v>1</v>
      </c>
      <c r="HS74" s="5">
        <v>206</v>
      </c>
      <c r="HT74" s="5">
        <v>1</v>
      </c>
      <c r="HU74" s="5">
        <v>212</v>
      </c>
      <c r="HV74" s="5"/>
      <c r="HW74" s="5"/>
      <c r="HX74" s="5">
        <v>1</v>
      </c>
      <c r="HY74" s="5">
        <v>188</v>
      </c>
      <c r="HZ74" s="5">
        <v>1</v>
      </c>
      <c r="IA74" s="5">
        <v>219</v>
      </c>
      <c r="IB74" s="5">
        <v>1</v>
      </c>
      <c r="IC74" s="5">
        <v>195</v>
      </c>
      <c r="ID74" s="5">
        <v>1</v>
      </c>
      <c r="IE74" s="5">
        <v>190</v>
      </c>
    </row>
    <row r="75" spans="1:239" x14ac:dyDescent="0.25">
      <c r="A75" s="4"/>
      <c r="B75" s="5">
        <v>2</v>
      </c>
      <c r="C75" s="5">
        <v>213</v>
      </c>
      <c r="D75" s="5">
        <v>2</v>
      </c>
      <c r="E75" s="5">
        <v>198</v>
      </c>
      <c r="F75" s="5">
        <v>2</v>
      </c>
      <c r="G75" s="5">
        <v>234</v>
      </c>
      <c r="H75" s="5">
        <v>2</v>
      </c>
      <c r="I75" s="5">
        <v>193</v>
      </c>
      <c r="J75" s="5"/>
      <c r="K75" s="5"/>
      <c r="L75" s="5">
        <v>2</v>
      </c>
      <c r="M75" s="5">
        <v>215</v>
      </c>
      <c r="N75" s="5">
        <v>2</v>
      </c>
      <c r="O75" s="5">
        <v>201</v>
      </c>
      <c r="P75" s="5">
        <v>2</v>
      </c>
      <c r="Q75" s="5">
        <v>188</v>
      </c>
      <c r="R75" s="5">
        <v>2</v>
      </c>
      <c r="S75" s="5">
        <v>192</v>
      </c>
      <c r="T75" s="5"/>
      <c r="U75" s="5"/>
      <c r="V75" s="5">
        <v>2</v>
      </c>
      <c r="W75" s="5">
        <v>196</v>
      </c>
      <c r="X75" s="5">
        <v>2</v>
      </c>
      <c r="Y75" s="5">
        <v>189</v>
      </c>
      <c r="Z75" s="5">
        <v>2</v>
      </c>
      <c r="AA75" s="5">
        <v>197</v>
      </c>
      <c r="AB75" s="5">
        <v>2</v>
      </c>
      <c r="AC75" s="5">
        <v>188</v>
      </c>
      <c r="AD75" s="5"/>
      <c r="AE75" s="4"/>
      <c r="AF75" s="5">
        <v>2</v>
      </c>
      <c r="AG75" s="5">
        <v>674</v>
      </c>
      <c r="AH75" s="5">
        <v>2</v>
      </c>
      <c r="AI75" s="5">
        <v>11980</v>
      </c>
      <c r="AJ75" s="5">
        <v>2</v>
      </c>
      <c r="AK75" s="5">
        <v>965</v>
      </c>
      <c r="AL75" s="5">
        <v>2</v>
      </c>
      <c r="AM75" s="5">
        <v>9938</v>
      </c>
      <c r="AN75" s="5"/>
      <c r="AO75" s="5"/>
      <c r="AP75" s="5">
        <v>2</v>
      </c>
      <c r="AQ75" s="5">
        <v>709</v>
      </c>
      <c r="AR75" s="5">
        <v>2</v>
      </c>
      <c r="AS75" s="5">
        <v>1137</v>
      </c>
      <c r="AT75" s="5">
        <v>2</v>
      </c>
      <c r="AU75" s="5">
        <v>848</v>
      </c>
      <c r="AV75" s="5">
        <v>2</v>
      </c>
      <c r="AW75" s="5">
        <v>837</v>
      </c>
      <c r="AX75" s="5"/>
      <c r="AY75" s="5"/>
      <c r="AZ75" s="5">
        <v>2</v>
      </c>
      <c r="BA75" s="5">
        <v>1056</v>
      </c>
      <c r="BB75" s="5">
        <v>2</v>
      </c>
      <c r="BC75" s="5">
        <v>502</v>
      </c>
      <c r="BD75" s="5">
        <v>2</v>
      </c>
      <c r="BE75" s="5">
        <v>7536</v>
      </c>
      <c r="BF75" s="5">
        <v>2</v>
      </c>
      <c r="BG75" s="5">
        <v>1517</v>
      </c>
      <c r="BH75" s="5"/>
      <c r="BI75" s="4"/>
      <c r="BJ75" s="5">
        <v>2</v>
      </c>
      <c r="BK75" s="5">
        <v>266</v>
      </c>
      <c r="BL75" s="5">
        <v>2</v>
      </c>
      <c r="BM75" s="5">
        <v>201</v>
      </c>
      <c r="BN75" s="5">
        <v>2</v>
      </c>
      <c r="BO75" s="5">
        <v>482</v>
      </c>
      <c r="BP75" s="5">
        <v>2</v>
      </c>
      <c r="BQ75" s="5">
        <v>395</v>
      </c>
      <c r="BR75" s="5"/>
      <c r="BS75" s="5"/>
      <c r="BT75" s="5">
        <v>2</v>
      </c>
      <c r="BU75" s="5">
        <v>385</v>
      </c>
      <c r="BV75" s="5">
        <v>2</v>
      </c>
      <c r="BW75" s="5">
        <v>411</v>
      </c>
      <c r="BX75" s="5">
        <v>2</v>
      </c>
      <c r="BY75" s="5">
        <v>569</v>
      </c>
      <c r="BZ75" s="5">
        <v>2</v>
      </c>
      <c r="CA75" s="5">
        <v>2917</v>
      </c>
      <c r="CB75" s="5"/>
      <c r="CC75" s="5"/>
      <c r="CD75" s="5">
        <v>2</v>
      </c>
      <c r="CE75" s="5">
        <v>392</v>
      </c>
      <c r="CF75" s="5">
        <v>2</v>
      </c>
      <c r="CG75" s="5">
        <v>2490</v>
      </c>
      <c r="CH75" s="5">
        <v>2</v>
      </c>
      <c r="CI75" s="5">
        <v>261</v>
      </c>
      <c r="CJ75" s="5">
        <v>2</v>
      </c>
      <c r="CK75" s="5">
        <v>323</v>
      </c>
      <c r="CL75" s="5"/>
      <c r="CM75" s="4"/>
      <c r="CN75" s="5">
        <v>2</v>
      </c>
      <c r="CO75" s="5">
        <v>199</v>
      </c>
      <c r="CP75" s="5">
        <v>2</v>
      </c>
      <c r="CQ75" s="5">
        <v>201</v>
      </c>
      <c r="CR75" s="5">
        <v>2</v>
      </c>
      <c r="CS75" s="5">
        <v>188</v>
      </c>
      <c r="CT75" s="5">
        <v>2</v>
      </c>
      <c r="CU75" s="5">
        <v>208</v>
      </c>
      <c r="CV75" s="5"/>
      <c r="CW75" s="5"/>
      <c r="CX75" s="5">
        <v>2</v>
      </c>
      <c r="CY75" s="5">
        <v>218</v>
      </c>
      <c r="CZ75" s="5">
        <v>2</v>
      </c>
      <c r="DA75" s="5">
        <v>231</v>
      </c>
      <c r="DB75" s="5">
        <v>2</v>
      </c>
      <c r="DC75" s="5">
        <v>223</v>
      </c>
      <c r="DD75" s="5">
        <v>2</v>
      </c>
      <c r="DE75" s="5">
        <v>218</v>
      </c>
      <c r="DF75" s="5"/>
      <c r="DG75" s="5"/>
      <c r="DH75" s="5">
        <v>2</v>
      </c>
      <c r="DI75" s="5">
        <v>231</v>
      </c>
      <c r="DJ75" s="5">
        <v>2</v>
      </c>
      <c r="DK75" s="5">
        <v>249</v>
      </c>
      <c r="DL75" s="5">
        <v>2</v>
      </c>
      <c r="DM75" s="5">
        <v>222</v>
      </c>
      <c r="DN75" s="5">
        <v>2</v>
      </c>
      <c r="DO75" s="5">
        <v>234</v>
      </c>
      <c r="DP75" s="5"/>
      <c r="DQ75" s="4"/>
      <c r="DR75" s="5">
        <v>2</v>
      </c>
      <c r="DS75" s="5">
        <v>2190</v>
      </c>
      <c r="DT75" s="5">
        <v>2</v>
      </c>
      <c r="DU75" s="5">
        <v>623</v>
      </c>
      <c r="DV75" s="5">
        <v>2</v>
      </c>
      <c r="DW75" s="5">
        <v>1924</v>
      </c>
      <c r="DX75" s="5">
        <v>2</v>
      </c>
      <c r="DY75" s="5">
        <v>1032</v>
      </c>
      <c r="DZ75" s="5"/>
      <c r="EA75" s="5"/>
      <c r="EB75" s="5">
        <v>2</v>
      </c>
      <c r="EC75" s="5">
        <v>2660</v>
      </c>
      <c r="ED75" s="5">
        <v>2</v>
      </c>
      <c r="EE75" s="5">
        <v>2894</v>
      </c>
      <c r="EF75" s="5">
        <v>2</v>
      </c>
      <c r="EG75" s="5">
        <v>523</v>
      </c>
      <c r="EH75" s="5">
        <v>2</v>
      </c>
      <c r="EI75" s="5">
        <v>1572</v>
      </c>
      <c r="EJ75" s="5"/>
      <c r="EK75" s="5"/>
      <c r="EL75" s="5">
        <v>2</v>
      </c>
      <c r="EM75" s="5">
        <v>7988</v>
      </c>
      <c r="EN75" s="5">
        <v>2</v>
      </c>
      <c r="EO75" s="5">
        <v>611</v>
      </c>
      <c r="EP75" s="5">
        <v>2</v>
      </c>
      <c r="EQ75" s="5">
        <v>1555</v>
      </c>
      <c r="ER75" s="5">
        <v>2</v>
      </c>
      <c r="ES75" s="5">
        <v>483</v>
      </c>
      <c r="ET75" s="5"/>
      <c r="EU75" s="4"/>
      <c r="EV75" s="5">
        <v>2</v>
      </c>
      <c r="EW75" s="5">
        <v>721</v>
      </c>
      <c r="EX75" s="5">
        <v>2</v>
      </c>
      <c r="EY75" s="5">
        <v>897</v>
      </c>
      <c r="EZ75" s="5">
        <v>2</v>
      </c>
      <c r="FA75" s="5">
        <v>1000</v>
      </c>
      <c r="FB75" s="5">
        <v>2</v>
      </c>
      <c r="FC75" s="5">
        <v>515</v>
      </c>
      <c r="FD75" s="5"/>
      <c r="FE75" s="5"/>
      <c r="FF75" s="5">
        <v>2</v>
      </c>
      <c r="FG75" s="5">
        <v>15711</v>
      </c>
      <c r="FH75" s="5">
        <v>2</v>
      </c>
      <c r="FI75" s="5">
        <v>597</v>
      </c>
      <c r="FJ75" s="5">
        <v>2</v>
      </c>
      <c r="FK75" s="5">
        <v>536</v>
      </c>
      <c r="FL75" s="5">
        <v>2</v>
      </c>
      <c r="FM75" s="5">
        <v>4385</v>
      </c>
      <c r="FN75" s="5"/>
      <c r="FO75" s="5"/>
      <c r="FP75" s="5">
        <v>2</v>
      </c>
      <c r="FQ75" s="5">
        <v>5566</v>
      </c>
      <c r="FR75" s="5">
        <v>2</v>
      </c>
      <c r="FS75" s="5">
        <v>3009</v>
      </c>
      <c r="FT75" s="5">
        <v>2</v>
      </c>
      <c r="FU75" s="5">
        <v>855</v>
      </c>
      <c r="FV75" s="5">
        <v>2</v>
      </c>
      <c r="FW75" s="5">
        <v>14864</v>
      </c>
      <c r="FX75" s="5"/>
      <c r="FY75" s="4"/>
      <c r="FZ75" s="5">
        <v>2</v>
      </c>
      <c r="GA75" s="5">
        <v>1931</v>
      </c>
      <c r="GB75" s="5">
        <v>2</v>
      </c>
      <c r="GC75" s="5">
        <v>5146</v>
      </c>
      <c r="GD75" s="5">
        <v>2</v>
      </c>
      <c r="GE75" s="5">
        <v>3931</v>
      </c>
      <c r="GF75" s="5">
        <v>2</v>
      </c>
      <c r="GG75" s="5">
        <v>5709</v>
      </c>
      <c r="GH75" s="5"/>
      <c r="GI75" s="5"/>
      <c r="GJ75" s="5">
        <v>2</v>
      </c>
      <c r="GK75" s="5">
        <v>2424</v>
      </c>
      <c r="GL75" s="5">
        <v>2</v>
      </c>
      <c r="GM75" s="5">
        <v>13345</v>
      </c>
      <c r="GN75" s="5">
        <v>2</v>
      </c>
      <c r="GO75" s="5">
        <v>14769</v>
      </c>
      <c r="GP75" s="5">
        <v>2</v>
      </c>
      <c r="GQ75" s="5">
        <v>10200</v>
      </c>
      <c r="GR75" s="5"/>
      <c r="GS75" s="5"/>
      <c r="GT75" s="5">
        <v>2</v>
      </c>
      <c r="GU75" s="5">
        <v>3464</v>
      </c>
      <c r="GV75" s="5">
        <v>2</v>
      </c>
      <c r="GW75" s="5">
        <v>546</v>
      </c>
      <c r="GX75" s="5">
        <v>2</v>
      </c>
      <c r="GY75" s="5">
        <v>4507</v>
      </c>
      <c r="GZ75" s="5">
        <v>2</v>
      </c>
      <c r="HA75" s="5">
        <v>535</v>
      </c>
      <c r="HB75" s="5"/>
      <c r="HC75" s="4"/>
      <c r="HD75" s="5">
        <v>2</v>
      </c>
      <c r="HE75" s="5">
        <v>241</v>
      </c>
      <c r="HF75" s="5">
        <v>2</v>
      </c>
      <c r="HG75" s="5">
        <v>242</v>
      </c>
      <c r="HH75" s="5">
        <v>2</v>
      </c>
      <c r="HI75" s="5">
        <v>241</v>
      </c>
      <c r="HJ75" s="5">
        <v>2</v>
      </c>
      <c r="HK75" s="5">
        <v>241</v>
      </c>
      <c r="HL75" s="5"/>
      <c r="HM75" s="5"/>
      <c r="HN75" s="5">
        <v>2</v>
      </c>
      <c r="HO75" s="5">
        <v>206</v>
      </c>
      <c r="HP75" s="5">
        <v>2</v>
      </c>
      <c r="HQ75" s="5">
        <v>202</v>
      </c>
      <c r="HR75" s="5">
        <v>2</v>
      </c>
      <c r="HS75" s="5">
        <v>201</v>
      </c>
      <c r="HT75" s="5">
        <v>2</v>
      </c>
      <c r="HU75" s="5">
        <v>220</v>
      </c>
      <c r="HV75" s="5"/>
      <c r="HW75" s="5"/>
      <c r="HX75" s="5">
        <v>2</v>
      </c>
      <c r="HY75" s="5">
        <v>188</v>
      </c>
      <c r="HZ75" s="5">
        <v>2</v>
      </c>
      <c r="IA75" s="5">
        <v>199</v>
      </c>
      <c r="IB75" s="5">
        <v>2</v>
      </c>
      <c r="IC75" s="5">
        <v>184</v>
      </c>
      <c r="ID75" s="5">
        <v>2</v>
      </c>
      <c r="IE75" s="5">
        <v>183</v>
      </c>
    </row>
    <row r="76" spans="1:239" x14ac:dyDescent="0.25">
      <c r="A76" s="4"/>
      <c r="B76" s="5">
        <v>3</v>
      </c>
      <c r="C76" s="5">
        <v>204</v>
      </c>
      <c r="D76" s="5">
        <v>3</v>
      </c>
      <c r="E76" s="5">
        <v>195</v>
      </c>
      <c r="F76" s="5">
        <v>3</v>
      </c>
      <c r="G76" s="5">
        <v>196</v>
      </c>
      <c r="H76" s="5">
        <v>3</v>
      </c>
      <c r="I76" s="5">
        <v>220</v>
      </c>
      <c r="J76" s="5"/>
      <c r="K76" s="5"/>
      <c r="L76" s="5">
        <v>3</v>
      </c>
      <c r="M76" s="5">
        <v>201</v>
      </c>
      <c r="N76" s="5">
        <v>3</v>
      </c>
      <c r="O76" s="5">
        <v>190</v>
      </c>
      <c r="P76" s="5">
        <v>3</v>
      </c>
      <c r="Q76" s="5">
        <v>192</v>
      </c>
      <c r="R76" s="5">
        <v>3</v>
      </c>
      <c r="S76" s="5">
        <v>187</v>
      </c>
      <c r="T76" s="5"/>
      <c r="U76" s="5"/>
      <c r="V76" s="5">
        <v>3</v>
      </c>
      <c r="W76" s="5">
        <v>199</v>
      </c>
      <c r="X76" s="5">
        <v>3</v>
      </c>
      <c r="Y76" s="5">
        <v>202</v>
      </c>
      <c r="Z76" s="5">
        <v>3</v>
      </c>
      <c r="AA76" s="5">
        <v>199</v>
      </c>
      <c r="AB76" s="5">
        <v>3</v>
      </c>
      <c r="AC76" s="5">
        <v>188</v>
      </c>
      <c r="AD76" s="5"/>
      <c r="AE76" s="4"/>
      <c r="AF76" s="5">
        <v>3</v>
      </c>
      <c r="AG76" s="5">
        <v>739</v>
      </c>
      <c r="AH76" s="5">
        <v>3</v>
      </c>
      <c r="AI76" s="5">
        <v>10114</v>
      </c>
      <c r="AJ76" s="5">
        <v>3</v>
      </c>
      <c r="AK76" s="5">
        <v>11191</v>
      </c>
      <c r="AL76" s="5">
        <v>3</v>
      </c>
      <c r="AM76" s="5">
        <v>1208</v>
      </c>
      <c r="AN76" s="5"/>
      <c r="AO76" s="5"/>
      <c r="AP76" s="5">
        <v>3</v>
      </c>
      <c r="AQ76" s="5">
        <v>8202</v>
      </c>
      <c r="AR76" s="5">
        <v>3</v>
      </c>
      <c r="AS76" s="5">
        <v>887</v>
      </c>
      <c r="AT76" s="5">
        <v>3</v>
      </c>
      <c r="AU76" s="5">
        <v>1356</v>
      </c>
      <c r="AV76" s="5">
        <v>3</v>
      </c>
      <c r="AW76" s="5">
        <v>885</v>
      </c>
      <c r="AX76" s="5"/>
      <c r="AY76" s="5"/>
      <c r="AZ76" s="5">
        <v>3</v>
      </c>
      <c r="BA76" s="5">
        <v>4907</v>
      </c>
      <c r="BB76" s="5">
        <v>3</v>
      </c>
      <c r="BC76" s="5">
        <v>3767</v>
      </c>
      <c r="BD76" s="5">
        <v>3</v>
      </c>
      <c r="BE76" s="5">
        <v>6062</v>
      </c>
      <c r="BF76" s="5">
        <v>3</v>
      </c>
      <c r="BG76" s="5">
        <v>2751</v>
      </c>
      <c r="BH76" s="5"/>
      <c r="BI76" s="4"/>
      <c r="BJ76" s="5">
        <v>3</v>
      </c>
      <c r="BK76" s="5">
        <v>227</v>
      </c>
      <c r="BL76" s="5">
        <v>3</v>
      </c>
      <c r="BM76" s="5">
        <v>230</v>
      </c>
      <c r="BN76" s="5">
        <v>3</v>
      </c>
      <c r="BO76" s="5">
        <v>219</v>
      </c>
      <c r="BP76" s="5">
        <v>3</v>
      </c>
      <c r="BQ76" s="5">
        <v>278</v>
      </c>
      <c r="BR76" s="5"/>
      <c r="BS76" s="5"/>
      <c r="BT76" s="5">
        <v>3</v>
      </c>
      <c r="BU76" s="5">
        <v>393</v>
      </c>
      <c r="BV76" s="5">
        <v>3</v>
      </c>
      <c r="BW76" s="5">
        <v>516</v>
      </c>
      <c r="BX76" s="5">
        <v>3</v>
      </c>
      <c r="BY76" s="5">
        <v>520</v>
      </c>
      <c r="BZ76" s="5">
        <v>3</v>
      </c>
      <c r="CA76" s="5">
        <v>7084</v>
      </c>
      <c r="CB76" s="5"/>
      <c r="CC76" s="5"/>
      <c r="CD76" s="5">
        <v>3</v>
      </c>
      <c r="CE76" s="5">
        <v>453</v>
      </c>
      <c r="CF76" s="5">
        <v>3</v>
      </c>
      <c r="CG76" s="5">
        <v>2114</v>
      </c>
      <c r="CH76" s="5">
        <v>3</v>
      </c>
      <c r="CI76" s="5">
        <v>694</v>
      </c>
      <c r="CJ76" s="5">
        <v>3</v>
      </c>
      <c r="CK76" s="5">
        <v>726</v>
      </c>
      <c r="CL76" s="5"/>
      <c r="CM76" s="4"/>
      <c r="CN76" s="5">
        <v>3</v>
      </c>
      <c r="CO76" s="5">
        <v>210</v>
      </c>
      <c r="CP76" s="5">
        <v>3</v>
      </c>
      <c r="CQ76" s="5">
        <v>189</v>
      </c>
      <c r="CR76" s="5">
        <v>3</v>
      </c>
      <c r="CS76" s="5">
        <v>206</v>
      </c>
      <c r="CT76" s="5">
        <v>3</v>
      </c>
      <c r="CU76" s="5">
        <v>204</v>
      </c>
      <c r="CV76" s="5"/>
      <c r="CW76" s="5"/>
      <c r="CX76" s="5">
        <v>3</v>
      </c>
      <c r="CY76" s="5">
        <v>236</v>
      </c>
      <c r="CZ76" s="5">
        <v>3</v>
      </c>
      <c r="DA76" s="5">
        <v>238</v>
      </c>
      <c r="DB76" s="5">
        <v>3</v>
      </c>
      <c r="DC76" s="5">
        <v>213</v>
      </c>
      <c r="DD76" s="5">
        <v>3</v>
      </c>
      <c r="DE76" s="5">
        <v>219</v>
      </c>
      <c r="DF76" s="5"/>
      <c r="DG76" s="5"/>
      <c r="DH76" s="5">
        <v>3</v>
      </c>
      <c r="DI76" s="5">
        <v>224</v>
      </c>
      <c r="DJ76" s="5">
        <v>3</v>
      </c>
      <c r="DK76" s="5">
        <v>244</v>
      </c>
      <c r="DL76" s="5">
        <v>3</v>
      </c>
      <c r="DM76" s="5">
        <v>224</v>
      </c>
      <c r="DN76" s="5">
        <v>3</v>
      </c>
      <c r="DO76" s="5">
        <v>224</v>
      </c>
      <c r="DP76" s="5"/>
      <c r="DQ76" s="4"/>
      <c r="DR76" s="5">
        <v>3</v>
      </c>
      <c r="DS76" s="5">
        <v>871</v>
      </c>
      <c r="DT76" s="5">
        <v>3</v>
      </c>
      <c r="DU76" s="5">
        <v>267</v>
      </c>
      <c r="DV76" s="5">
        <v>3</v>
      </c>
      <c r="DW76" s="5">
        <v>1165</v>
      </c>
      <c r="DX76" s="5">
        <v>3</v>
      </c>
      <c r="DY76" s="5">
        <v>509</v>
      </c>
      <c r="DZ76" s="5"/>
      <c r="EA76" s="5"/>
      <c r="EB76" s="5">
        <v>3</v>
      </c>
      <c r="EC76" s="5">
        <v>769</v>
      </c>
      <c r="ED76" s="5">
        <v>3</v>
      </c>
      <c r="EE76" s="5">
        <v>3988</v>
      </c>
      <c r="EF76" s="5">
        <v>3</v>
      </c>
      <c r="EG76" s="5">
        <v>1882</v>
      </c>
      <c r="EH76" s="5">
        <v>3</v>
      </c>
      <c r="EI76" s="5">
        <v>1934</v>
      </c>
      <c r="EJ76" s="5"/>
      <c r="EK76" s="5"/>
      <c r="EL76" s="5">
        <v>3</v>
      </c>
      <c r="EM76" s="5">
        <v>5845</v>
      </c>
      <c r="EN76" s="5">
        <v>3</v>
      </c>
      <c r="EO76" s="5">
        <v>482</v>
      </c>
      <c r="EP76" s="5">
        <v>3</v>
      </c>
      <c r="EQ76" s="5">
        <v>494</v>
      </c>
      <c r="ER76" s="5">
        <v>3</v>
      </c>
      <c r="ES76" s="5">
        <v>3522</v>
      </c>
      <c r="ET76" s="5"/>
      <c r="EU76" s="4"/>
      <c r="EV76" s="5">
        <v>3</v>
      </c>
      <c r="EW76" s="5">
        <v>10130</v>
      </c>
      <c r="EX76" s="5">
        <v>3</v>
      </c>
      <c r="EY76" s="5">
        <v>668</v>
      </c>
      <c r="EZ76" s="5">
        <v>3</v>
      </c>
      <c r="FA76" s="5">
        <v>694</v>
      </c>
      <c r="FB76" s="5">
        <v>3</v>
      </c>
      <c r="FC76" s="5">
        <v>518</v>
      </c>
      <c r="FD76" s="5"/>
      <c r="FE76" s="5"/>
      <c r="FF76" s="5">
        <v>3</v>
      </c>
      <c r="FG76" s="5">
        <v>14629</v>
      </c>
      <c r="FH76" s="5">
        <v>3</v>
      </c>
      <c r="FI76" s="5">
        <v>3668</v>
      </c>
      <c r="FJ76" s="5">
        <v>3</v>
      </c>
      <c r="FK76" s="5">
        <v>650</v>
      </c>
      <c r="FL76" s="5">
        <v>3</v>
      </c>
      <c r="FM76" s="5">
        <v>1221</v>
      </c>
      <c r="FN76" s="5"/>
      <c r="FO76" s="5"/>
      <c r="FP76" s="5">
        <v>3</v>
      </c>
      <c r="FQ76" s="5">
        <v>16062</v>
      </c>
      <c r="FR76" s="5">
        <v>3</v>
      </c>
      <c r="FS76" s="5">
        <v>2258</v>
      </c>
      <c r="FT76" s="5">
        <v>3</v>
      </c>
      <c r="FU76" s="5">
        <v>5380</v>
      </c>
      <c r="FV76" s="5">
        <v>3</v>
      </c>
      <c r="FW76" s="5">
        <v>1347</v>
      </c>
      <c r="FX76" s="5"/>
      <c r="FY76" s="4"/>
      <c r="FZ76" s="5">
        <v>3</v>
      </c>
      <c r="GA76" s="5">
        <v>10190</v>
      </c>
      <c r="GB76" s="5">
        <v>3</v>
      </c>
      <c r="GC76" s="5">
        <v>11585</v>
      </c>
      <c r="GD76" s="5">
        <v>3</v>
      </c>
      <c r="GE76" s="5">
        <v>1027</v>
      </c>
      <c r="GF76" s="5">
        <v>3</v>
      </c>
      <c r="GG76" s="5">
        <v>763</v>
      </c>
      <c r="GH76" s="5"/>
      <c r="GI76" s="5"/>
      <c r="GJ76" s="5">
        <v>3</v>
      </c>
      <c r="GK76" s="5">
        <v>797</v>
      </c>
      <c r="GL76" s="5">
        <v>3</v>
      </c>
      <c r="GM76" s="5">
        <v>13698</v>
      </c>
      <c r="GN76" s="5">
        <v>3</v>
      </c>
      <c r="GO76" s="5">
        <v>449</v>
      </c>
      <c r="GP76" s="5">
        <v>3</v>
      </c>
      <c r="GQ76" s="5">
        <v>4482</v>
      </c>
      <c r="GR76" s="5"/>
      <c r="GS76" s="5"/>
      <c r="GT76" s="5">
        <v>3</v>
      </c>
      <c r="GU76" s="5">
        <v>695</v>
      </c>
      <c r="GV76" s="5">
        <v>3</v>
      </c>
      <c r="GW76" s="5">
        <v>490</v>
      </c>
      <c r="GX76" s="5">
        <v>3</v>
      </c>
      <c r="GY76" s="5">
        <v>985</v>
      </c>
      <c r="GZ76" s="5">
        <v>3</v>
      </c>
      <c r="HA76" s="5">
        <v>654</v>
      </c>
      <c r="HB76" s="5"/>
      <c r="HC76" s="4"/>
      <c r="HD76" s="5">
        <v>3</v>
      </c>
      <c r="HE76" s="5">
        <v>249</v>
      </c>
      <c r="HF76" s="5">
        <v>3</v>
      </c>
      <c r="HG76" s="5">
        <v>235</v>
      </c>
      <c r="HH76" s="5">
        <v>3</v>
      </c>
      <c r="HI76" s="5">
        <v>244</v>
      </c>
      <c r="HJ76" s="5">
        <v>3</v>
      </c>
      <c r="HK76" s="5">
        <v>245</v>
      </c>
      <c r="HL76" s="5"/>
      <c r="HM76" s="5"/>
      <c r="HN76" s="5">
        <v>3</v>
      </c>
      <c r="HO76" s="5">
        <v>215</v>
      </c>
      <c r="HP76" s="5">
        <v>3</v>
      </c>
      <c r="HQ76" s="5">
        <v>1844</v>
      </c>
      <c r="HR76" s="5">
        <v>3</v>
      </c>
      <c r="HS76" s="5">
        <v>216</v>
      </c>
      <c r="HT76" s="5">
        <v>3</v>
      </c>
      <c r="HU76" s="5">
        <v>214</v>
      </c>
      <c r="HV76" s="5"/>
      <c r="HW76" s="5"/>
      <c r="HX76" s="5">
        <v>3</v>
      </c>
      <c r="HY76" s="5">
        <v>193</v>
      </c>
      <c r="HZ76" s="5">
        <v>3</v>
      </c>
      <c r="IA76" s="5">
        <v>199</v>
      </c>
      <c r="IB76" s="5">
        <v>3</v>
      </c>
      <c r="IC76" s="5">
        <v>189</v>
      </c>
      <c r="ID76" s="5">
        <v>3</v>
      </c>
      <c r="IE76" s="5">
        <v>190</v>
      </c>
    </row>
    <row r="77" spans="1:239" x14ac:dyDescent="0.25">
      <c r="A77" s="4"/>
      <c r="B77" s="5">
        <v>4</v>
      </c>
      <c r="C77" s="5">
        <v>206</v>
      </c>
      <c r="D77" s="5">
        <v>4</v>
      </c>
      <c r="E77" s="5">
        <v>192</v>
      </c>
      <c r="F77" s="5">
        <v>4</v>
      </c>
      <c r="G77" s="5">
        <v>205</v>
      </c>
      <c r="H77" s="5">
        <v>4</v>
      </c>
      <c r="I77" s="5">
        <v>211</v>
      </c>
      <c r="J77" s="5"/>
      <c r="K77" s="5"/>
      <c r="L77" s="5">
        <v>4</v>
      </c>
      <c r="M77" s="5">
        <v>194</v>
      </c>
      <c r="N77" s="5">
        <v>4</v>
      </c>
      <c r="O77" s="5">
        <v>193</v>
      </c>
      <c r="P77" s="5">
        <v>4</v>
      </c>
      <c r="Q77" s="5">
        <v>188</v>
      </c>
      <c r="R77" s="5">
        <v>4</v>
      </c>
      <c r="S77" s="5">
        <v>193</v>
      </c>
      <c r="T77" s="5"/>
      <c r="U77" s="5"/>
      <c r="V77" s="5">
        <v>4</v>
      </c>
      <c r="W77" s="5">
        <v>204</v>
      </c>
      <c r="X77" s="5">
        <v>4</v>
      </c>
      <c r="Y77" s="5">
        <v>205</v>
      </c>
      <c r="Z77" s="5">
        <v>4</v>
      </c>
      <c r="AA77" s="5">
        <v>196</v>
      </c>
      <c r="AB77" s="5">
        <v>4</v>
      </c>
      <c r="AC77" s="5">
        <v>181</v>
      </c>
      <c r="AD77" s="5"/>
      <c r="AE77" s="4"/>
      <c r="AF77" s="5">
        <v>4</v>
      </c>
      <c r="AG77" s="5">
        <v>687</v>
      </c>
      <c r="AH77" s="5">
        <v>4</v>
      </c>
      <c r="AI77" s="5">
        <v>1354</v>
      </c>
      <c r="AJ77" s="5">
        <v>4</v>
      </c>
      <c r="AK77" s="5">
        <v>956</v>
      </c>
      <c r="AL77" s="5">
        <v>4</v>
      </c>
      <c r="AM77" s="5">
        <v>2399</v>
      </c>
      <c r="AN77" s="5"/>
      <c r="AO77" s="5"/>
      <c r="AP77" s="5">
        <v>4</v>
      </c>
      <c r="AQ77" s="5">
        <v>665</v>
      </c>
      <c r="AR77" s="5">
        <v>4</v>
      </c>
      <c r="AS77" s="5">
        <v>7133</v>
      </c>
      <c r="AT77" s="5">
        <v>4</v>
      </c>
      <c r="AU77" s="5">
        <v>846</v>
      </c>
      <c r="AV77" s="5">
        <v>4</v>
      </c>
      <c r="AW77" s="5">
        <v>971</v>
      </c>
      <c r="AX77" s="5"/>
      <c r="AY77" s="5"/>
      <c r="AZ77" s="5">
        <v>4</v>
      </c>
      <c r="BA77" s="5">
        <v>13987</v>
      </c>
      <c r="BB77" s="5">
        <v>4</v>
      </c>
      <c r="BC77" s="5">
        <v>447</v>
      </c>
      <c r="BD77" s="5">
        <v>4</v>
      </c>
      <c r="BE77" s="5">
        <v>3714</v>
      </c>
      <c r="BF77" s="5">
        <v>4</v>
      </c>
      <c r="BG77" s="5">
        <v>706</v>
      </c>
      <c r="BH77" s="5"/>
      <c r="BI77" s="4"/>
      <c r="BJ77" s="5">
        <v>4</v>
      </c>
      <c r="BK77" s="5">
        <v>271</v>
      </c>
      <c r="BL77" s="5">
        <v>4</v>
      </c>
      <c r="BM77" s="5">
        <v>213</v>
      </c>
      <c r="BN77" s="5">
        <v>4</v>
      </c>
      <c r="BO77" s="5">
        <v>220</v>
      </c>
      <c r="BP77" s="5">
        <v>4</v>
      </c>
      <c r="BQ77" s="5">
        <v>2060</v>
      </c>
      <c r="BR77" s="5"/>
      <c r="BS77" s="5"/>
      <c r="BT77" s="5">
        <v>4</v>
      </c>
      <c r="BU77" s="5">
        <v>622</v>
      </c>
      <c r="BV77" s="5">
        <v>4</v>
      </c>
      <c r="BW77" s="5">
        <v>646</v>
      </c>
      <c r="BX77" s="5">
        <v>4</v>
      </c>
      <c r="BY77" s="5">
        <v>346</v>
      </c>
      <c r="BZ77" s="5">
        <v>4</v>
      </c>
      <c r="CA77" s="5">
        <v>496</v>
      </c>
      <c r="CB77" s="5"/>
      <c r="CC77" s="5"/>
      <c r="CD77" s="5">
        <v>4</v>
      </c>
      <c r="CE77" s="5">
        <v>1259</v>
      </c>
      <c r="CF77" s="5">
        <v>4</v>
      </c>
      <c r="CG77" s="5">
        <v>1051</v>
      </c>
      <c r="CH77" s="5">
        <v>4</v>
      </c>
      <c r="CI77" s="5">
        <v>1005</v>
      </c>
      <c r="CJ77" s="5">
        <v>4</v>
      </c>
      <c r="CK77" s="5">
        <v>580</v>
      </c>
      <c r="CL77" s="5"/>
      <c r="CM77" s="4"/>
      <c r="CN77" s="5">
        <v>4</v>
      </c>
      <c r="CO77" s="5">
        <v>196</v>
      </c>
      <c r="CP77" s="5">
        <v>4</v>
      </c>
      <c r="CQ77" s="5">
        <v>199</v>
      </c>
      <c r="CR77" s="5">
        <v>4</v>
      </c>
      <c r="CS77" s="5">
        <v>197</v>
      </c>
      <c r="CT77" s="5">
        <v>4</v>
      </c>
      <c r="CU77" s="5">
        <v>213</v>
      </c>
      <c r="CV77" s="5"/>
      <c r="CW77" s="5"/>
      <c r="CX77" s="5">
        <v>4</v>
      </c>
      <c r="CY77" s="5">
        <v>232</v>
      </c>
      <c r="CZ77" s="5">
        <v>4</v>
      </c>
      <c r="DA77" s="5">
        <v>230</v>
      </c>
      <c r="DB77" s="5">
        <v>4</v>
      </c>
      <c r="DC77" s="5">
        <v>223</v>
      </c>
      <c r="DD77" s="5">
        <v>4</v>
      </c>
      <c r="DE77" s="5">
        <v>220</v>
      </c>
      <c r="DF77" s="5"/>
      <c r="DG77" s="5"/>
      <c r="DH77" s="5">
        <v>4</v>
      </c>
      <c r="DI77" s="5">
        <v>230</v>
      </c>
      <c r="DJ77" s="5">
        <v>4</v>
      </c>
      <c r="DK77" s="5">
        <v>241</v>
      </c>
      <c r="DL77" s="5">
        <v>4</v>
      </c>
      <c r="DM77" s="5">
        <v>228</v>
      </c>
      <c r="DN77" s="5">
        <v>4</v>
      </c>
      <c r="DO77" s="5">
        <v>254</v>
      </c>
      <c r="DP77" s="5"/>
      <c r="DQ77" s="4"/>
      <c r="DR77" s="5">
        <v>4</v>
      </c>
      <c r="DS77" s="5">
        <v>2548</v>
      </c>
      <c r="DT77" s="5">
        <v>4</v>
      </c>
      <c r="DU77" s="5">
        <v>1301</v>
      </c>
      <c r="DV77" s="5">
        <v>4</v>
      </c>
      <c r="DW77" s="5">
        <v>273</v>
      </c>
      <c r="DX77" s="5">
        <v>4</v>
      </c>
      <c r="DY77" s="5">
        <v>1652</v>
      </c>
      <c r="DZ77" s="5"/>
      <c r="EA77" s="5"/>
      <c r="EB77" s="5">
        <v>4</v>
      </c>
      <c r="EC77" s="5">
        <v>669</v>
      </c>
      <c r="ED77" s="5">
        <v>4</v>
      </c>
      <c r="EE77" s="5">
        <v>1599</v>
      </c>
      <c r="EF77" s="5">
        <v>4</v>
      </c>
      <c r="EG77" s="5">
        <v>1306</v>
      </c>
      <c r="EH77" s="5">
        <v>4</v>
      </c>
      <c r="EI77" s="5">
        <v>438</v>
      </c>
      <c r="EJ77" s="5"/>
      <c r="EK77" s="5"/>
      <c r="EL77" s="5">
        <v>4</v>
      </c>
      <c r="EM77" s="5">
        <v>798</v>
      </c>
      <c r="EN77" s="5">
        <v>4</v>
      </c>
      <c r="EO77" s="5">
        <v>493</v>
      </c>
      <c r="EP77" s="5">
        <v>4</v>
      </c>
      <c r="EQ77" s="5">
        <v>1547</v>
      </c>
      <c r="ER77" s="5">
        <v>4</v>
      </c>
      <c r="ES77" s="5">
        <v>3005</v>
      </c>
      <c r="ET77" s="5"/>
      <c r="EU77" s="4"/>
      <c r="EV77" s="5">
        <v>4</v>
      </c>
      <c r="EW77" s="5">
        <v>16299</v>
      </c>
      <c r="EX77" s="5">
        <v>4</v>
      </c>
      <c r="EY77" s="5">
        <v>628</v>
      </c>
      <c r="EZ77" s="5">
        <v>4</v>
      </c>
      <c r="FA77" s="5">
        <v>704</v>
      </c>
      <c r="FB77" s="5">
        <v>4</v>
      </c>
      <c r="FC77" s="5">
        <v>488</v>
      </c>
      <c r="FD77" s="5"/>
      <c r="FE77" s="5"/>
      <c r="FF77" s="5">
        <v>4</v>
      </c>
      <c r="FG77" s="5">
        <v>11318</v>
      </c>
      <c r="FH77" s="5">
        <v>4</v>
      </c>
      <c r="FI77" s="5">
        <v>2414</v>
      </c>
      <c r="FJ77" s="5">
        <v>4</v>
      </c>
      <c r="FK77" s="5">
        <v>3766</v>
      </c>
      <c r="FL77" s="5">
        <v>4</v>
      </c>
      <c r="FM77" s="5">
        <v>14019</v>
      </c>
      <c r="FN77" s="5"/>
      <c r="FO77" s="5"/>
      <c r="FP77" s="5">
        <v>4</v>
      </c>
      <c r="FQ77" s="5">
        <v>12433</v>
      </c>
      <c r="FR77" s="5">
        <v>4</v>
      </c>
      <c r="FS77" s="5">
        <v>683</v>
      </c>
      <c r="FT77" s="5">
        <v>4</v>
      </c>
      <c r="FU77" s="5">
        <v>11628</v>
      </c>
      <c r="FV77" s="5">
        <v>4</v>
      </c>
      <c r="FW77" s="5">
        <v>7515</v>
      </c>
      <c r="FX77" s="5"/>
      <c r="FY77" s="4"/>
      <c r="FZ77" s="5">
        <v>4</v>
      </c>
      <c r="GA77" s="5">
        <v>1375</v>
      </c>
      <c r="GB77" s="5">
        <v>4</v>
      </c>
      <c r="GC77" s="5">
        <v>6066</v>
      </c>
      <c r="GD77" s="5">
        <v>4</v>
      </c>
      <c r="GE77" s="5">
        <v>591</v>
      </c>
      <c r="GF77" s="5">
        <v>4</v>
      </c>
      <c r="GG77" s="5">
        <v>11689</v>
      </c>
      <c r="GH77" s="5"/>
      <c r="GI77" s="5"/>
      <c r="GJ77" s="5">
        <v>4</v>
      </c>
      <c r="GK77" s="5">
        <v>7769</v>
      </c>
      <c r="GL77" s="5">
        <v>4</v>
      </c>
      <c r="GM77" s="5">
        <v>4253</v>
      </c>
      <c r="GN77" s="5">
        <v>4</v>
      </c>
      <c r="GO77" s="5">
        <v>424</v>
      </c>
      <c r="GP77" s="5">
        <v>4</v>
      </c>
      <c r="GQ77" s="5">
        <v>13352</v>
      </c>
      <c r="GR77" s="5"/>
      <c r="GS77" s="5"/>
      <c r="GT77" s="5">
        <v>4</v>
      </c>
      <c r="GU77" s="5">
        <v>8480</v>
      </c>
      <c r="GV77" s="5">
        <v>4</v>
      </c>
      <c r="GW77" s="5">
        <v>4775</v>
      </c>
      <c r="GX77" s="5">
        <v>4</v>
      </c>
      <c r="GY77" s="5">
        <v>927</v>
      </c>
      <c r="GZ77" s="5">
        <v>4</v>
      </c>
      <c r="HA77" s="5">
        <v>5040</v>
      </c>
      <c r="HB77" s="5"/>
      <c r="HC77" s="4"/>
      <c r="HD77" s="5">
        <v>4</v>
      </c>
      <c r="HE77" s="5">
        <v>249</v>
      </c>
      <c r="HF77" s="5">
        <v>4</v>
      </c>
      <c r="HG77" s="5">
        <v>245</v>
      </c>
      <c r="HH77" s="5">
        <v>4</v>
      </c>
      <c r="HI77" s="5">
        <v>266</v>
      </c>
      <c r="HJ77" s="5">
        <v>4</v>
      </c>
      <c r="HK77" s="5">
        <v>301</v>
      </c>
      <c r="HL77" s="5"/>
      <c r="HM77" s="5"/>
      <c r="HN77" s="5">
        <v>4</v>
      </c>
      <c r="HO77" s="5">
        <v>205</v>
      </c>
      <c r="HP77" s="5">
        <v>4</v>
      </c>
      <c r="HQ77" s="5">
        <v>289</v>
      </c>
      <c r="HR77" s="5">
        <v>4</v>
      </c>
      <c r="HS77" s="5">
        <v>217</v>
      </c>
      <c r="HT77" s="5">
        <v>4</v>
      </c>
      <c r="HU77" s="5">
        <v>211</v>
      </c>
      <c r="HV77" s="5"/>
      <c r="HW77" s="5"/>
      <c r="HX77" s="5">
        <v>4</v>
      </c>
      <c r="HY77" s="5">
        <v>196</v>
      </c>
      <c r="HZ77" s="5">
        <v>4</v>
      </c>
      <c r="IA77" s="5">
        <v>205</v>
      </c>
      <c r="IB77" s="5">
        <v>4</v>
      </c>
      <c r="IC77" s="5">
        <v>181</v>
      </c>
      <c r="ID77" s="5">
        <v>4</v>
      </c>
      <c r="IE77" s="5">
        <v>188</v>
      </c>
    </row>
    <row r="78" spans="1:239" x14ac:dyDescent="0.25">
      <c r="A78" s="4"/>
      <c r="B78" s="5">
        <v>5</v>
      </c>
      <c r="C78" s="5">
        <v>202</v>
      </c>
      <c r="D78" s="5">
        <v>5</v>
      </c>
      <c r="E78" s="5">
        <v>197</v>
      </c>
      <c r="F78" s="5">
        <v>5</v>
      </c>
      <c r="G78" s="5">
        <v>199</v>
      </c>
      <c r="H78" s="5">
        <v>5</v>
      </c>
      <c r="I78" s="5">
        <v>211</v>
      </c>
      <c r="J78" s="5"/>
      <c r="K78" s="5"/>
      <c r="L78" s="5">
        <v>5</v>
      </c>
      <c r="M78" s="5">
        <v>194</v>
      </c>
      <c r="N78" s="5">
        <v>5</v>
      </c>
      <c r="O78" s="5">
        <v>194</v>
      </c>
      <c r="P78" s="5">
        <v>5</v>
      </c>
      <c r="Q78" s="5">
        <v>191</v>
      </c>
      <c r="R78" s="5">
        <v>5</v>
      </c>
      <c r="S78" s="5">
        <v>192</v>
      </c>
      <c r="T78" s="5"/>
      <c r="U78" s="5"/>
      <c r="V78" s="5">
        <v>5</v>
      </c>
      <c r="W78" s="5">
        <v>189</v>
      </c>
      <c r="X78" s="5">
        <v>5</v>
      </c>
      <c r="Y78" s="5">
        <v>201</v>
      </c>
      <c r="Z78" s="5">
        <v>5</v>
      </c>
      <c r="AA78" s="5">
        <v>200</v>
      </c>
      <c r="AB78" s="5">
        <v>5</v>
      </c>
      <c r="AC78" s="5">
        <v>185</v>
      </c>
      <c r="AD78" s="5"/>
      <c r="AE78" s="4"/>
      <c r="AF78" s="5">
        <v>5</v>
      </c>
      <c r="AG78" s="5">
        <v>923</v>
      </c>
      <c r="AH78" s="5">
        <v>5</v>
      </c>
      <c r="AI78" s="5">
        <v>1451</v>
      </c>
      <c r="AJ78" s="5">
        <v>5</v>
      </c>
      <c r="AK78" s="5">
        <v>2538</v>
      </c>
      <c r="AL78" s="5">
        <v>5</v>
      </c>
      <c r="AM78" s="5">
        <v>14958</v>
      </c>
      <c r="AN78" s="5"/>
      <c r="AO78" s="5"/>
      <c r="AP78" s="5">
        <v>5</v>
      </c>
      <c r="AQ78" s="5">
        <v>705</v>
      </c>
      <c r="AR78" s="5">
        <v>5</v>
      </c>
      <c r="AS78" s="5">
        <v>2547</v>
      </c>
      <c r="AT78" s="5">
        <v>5</v>
      </c>
      <c r="AU78" s="5">
        <v>857</v>
      </c>
      <c r="AV78" s="5">
        <v>5</v>
      </c>
      <c r="AW78" s="5">
        <v>867</v>
      </c>
      <c r="AX78" s="5"/>
      <c r="AY78" s="5"/>
      <c r="AZ78" s="5">
        <v>5</v>
      </c>
      <c r="BA78" s="5">
        <v>3202</v>
      </c>
      <c r="BB78" s="5">
        <v>5</v>
      </c>
      <c r="BC78" s="5">
        <v>411</v>
      </c>
      <c r="BD78" s="5">
        <v>5</v>
      </c>
      <c r="BE78" s="5">
        <v>1983</v>
      </c>
      <c r="BF78" s="5">
        <v>5</v>
      </c>
      <c r="BG78" s="5">
        <v>2535</v>
      </c>
      <c r="BH78" s="5"/>
      <c r="BI78" s="4"/>
      <c r="BJ78" s="5">
        <v>5</v>
      </c>
      <c r="BK78" s="5">
        <v>257</v>
      </c>
      <c r="BL78" s="5">
        <v>5</v>
      </c>
      <c r="BM78" s="5">
        <v>218</v>
      </c>
      <c r="BN78" s="5">
        <v>5</v>
      </c>
      <c r="BO78" s="5">
        <v>190</v>
      </c>
      <c r="BP78" s="5">
        <v>5</v>
      </c>
      <c r="BQ78" s="5">
        <v>612</v>
      </c>
      <c r="BR78" s="5"/>
      <c r="BS78" s="5"/>
      <c r="BT78" s="5">
        <v>5</v>
      </c>
      <c r="BU78" s="5">
        <v>395</v>
      </c>
      <c r="BV78" s="5">
        <v>5</v>
      </c>
      <c r="BW78" s="5">
        <v>2539</v>
      </c>
      <c r="BX78" s="5">
        <v>5</v>
      </c>
      <c r="BY78" s="5">
        <v>369</v>
      </c>
      <c r="BZ78" s="5">
        <v>5</v>
      </c>
      <c r="CA78" s="5">
        <v>344</v>
      </c>
      <c r="CB78" s="5"/>
      <c r="CC78" s="5"/>
      <c r="CD78" s="5">
        <v>5</v>
      </c>
      <c r="CE78" s="5">
        <v>2165</v>
      </c>
      <c r="CF78" s="5">
        <v>5</v>
      </c>
      <c r="CG78" s="5">
        <v>293</v>
      </c>
      <c r="CH78" s="5">
        <v>5</v>
      </c>
      <c r="CI78" s="5">
        <v>1326</v>
      </c>
      <c r="CJ78" s="5">
        <v>5</v>
      </c>
      <c r="CK78" s="5">
        <v>4651</v>
      </c>
      <c r="CL78" s="5"/>
      <c r="CM78" s="4"/>
      <c r="CN78" s="5">
        <v>5</v>
      </c>
      <c r="CO78" s="5">
        <v>205</v>
      </c>
      <c r="CP78" s="5">
        <v>5</v>
      </c>
      <c r="CQ78" s="5">
        <v>204</v>
      </c>
      <c r="CR78" s="5">
        <v>5</v>
      </c>
      <c r="CS78" s="5">
        <v>299</v>
      </c>
      <c r="CT78" s="5">
        <v>5</v>
      </c>
      <c r="CU78" s="5">
        <v>209</v>
      </c>
      <c r="CV78" s="5"/>
      <c r="CW78" s="5"/>
      <c r="CX78" s="5">
        <v>5</v>
      </c>
      <c r="CY78" s="5">
        <v>246</v>
      </c>
      <c r="CZ78" s="5">
        <v>5</v>
      </c>
      <c r="DA78" s="5">
        <v>241</v>
      </c>
      <c r="DB78" s="5">
        <v>5</v>
      </c>
      <c r="DC78" s="5">
        <v>229</v>
      </c>
      <c r="DD78" s="5">
        <v>5</v>
      </c>
      <c r="DE78" s="5">
        <v>230</v>
      </c>
      <c r="DF78" s="5"/>
      <c r="DG78" s="5"/>
      <c r="DH78" s="5">
        <v>5</v>
      </c>
      <c r="DI78" s="5">
        <v>236</v>
      </c>
      <c r="DJ78" s="5">
        <v>5</v>
      </c>
      <c r="DK78" s="5">
        <v>228</v>
      </c>
      <c r="DL78" s="5">
        <v>5</v>
      </c>
      <c r="DM78" s="5">
        <v>245</v>
      </c>
      <c r="DN78" s="5">
        <v>5</v>
      </c>
      <c r="DO78" s="5">
        <v>233</v>
      </c>
      <c r="DP78" s="5"/>
      <c r="DQ78" s="4"/>
      <c r="DR78" s="5">
        <v>5</v>
      </c>
      <c r="DS78" s="5">
        <v>358</v>
      </c>
      <c r="DT78" s="5">
        <v>5</v>
      </c>
      <c r="DU78" s="5">
        <v>358</v>
      </c>
      <c r="DV78" s="5">
        <v>5</v>
      </c>
      <c r="DW78" s="5">
        <v>275</v>
      </c>
      <c r="DX78" s="5">
        <v>5</v>
      </c>
      <c r="DY78" s="5">
        <v>6023</v>
      </c>
      <c r="DZ78" s="5"/>
      <c r="EA78" s="5"/>
      <c r="EB78" s="5">
        <v>5</v>
      </c>
      <c r="EC78" s="5">
        <v>632</v>
      </c>
      <c r="ED78" s="5">
        <v>5</v>
      </c>
      <c r="EE78" s="5">
        <v>1407</v>
      </c>
      <c r="EF78" s="5">
        <v>5</v>
      </c>
      <c r="EG78" s="5">
        <v>590</v>
      </c>
      <c r="EH78" s="5">
        <v>5</v>
      </c>
      <c r="EI78" s="5">
        <v>551</v>
      </c>
      <c r="EJ78" s="5"/>
      <c r="EK78" s="5"/>
      <c r="EL78" s="5">
        <v>5</v>
      </c>
      <c r="EM78" s="5">
        <v>2146</v>
      </c>
      <c r="EN78" s="5">
        <v>5</v>
      </c>
      <c r="EO78" s="5">
        <v>471</v>
      </c>
      <c r="EP78" s="5">
        <v>5</v>
      </c>
      <c r="EQ78" s="5">
        <v>2557</v>
      </c>
      <c r="ER78" s="5">
        <v>5</v>
      </c>
      <c r="ES78" s="5">
        <v>3933</v>
      </c>
      <c r="ET78" s="5"/>
      <c r="EU78" s="4"/>
      <c r="EV78" s="5">
        <v>5</v>
      </c>
      <c r="EW78" s="5">
        <v>1055</v>
      </c>
      <c r="EX78" s="5">
        <v>5</v>
      </c>
      <c r="EY78" s="5">
        <v>664</v>
      </c>
      <c r="EZ78" s="5">
        <v>5</v>
      </c>
      <c r="FA78" s="5">
        <v>712</v>
      </c>
      <c r="FB78" s="5">
        <v>5</v>
      </c>
      <c r="FC78" s="5">
        <v>465</v>
      </c>
      <c r="FD78" s="5"/>
      <c r="FE78" s="5"/>
      <c r="FF78" s="5">
        <v>5</v>
      </c>
      <c r="FG78" s="5">
        <v>15537</v>
      </c>
      <c r="FH78" s="5">
        <v>5</v>
      </c>
      <c r="FI78" s="5">
        <v>14657</v>
      </c>
      <c r="FJ78" s="5">
        <v>5</v>
      </c>
      <c r="FK78" s="5">
        <v>4695</v>
      </c>
      <c r="FL78" s="5">
        <v>5</v>
      </c>
      <c r="FM78" s="5">
        <v>13163</v>
      </c>
      <c r="FN78" s="5"/>
      <c r="FO78" s="5"/>
      <c r="FP78" s="5">
        <v>5</v>
      </c>
      <c r="FQ78" s="5">
        <v>876</v>
      </c>
      <c r="FR78" s="5">
        <v>5</v>
      </c>
      <c r="FS78" s="5">
        <v>561</v>
      </c>
      <c r="FT78" s="5">
        <v>5</v>
      </c>
      <c r="FU78" s="5">
        <v>1209</v>
      </c>
      <c r="FV78" s="5">
        <v>5</v>
      </c>
      <c r="FW78" s="5">
        <v>704</v>
      </c>
      <c r="FX78" s="5"/>
      <c r="FY78" s="4"/>
      <c r="FZ78" s="5">
        <v>5</v>
      </c>
      <c r="GA78" s="5">
        <v>9687</v>
      </c>
      <c r="GB78" s="5">
        <v>5</v>
      </c>
      <c r="GC78" s="5">
        <v>5046</v>
      </c>
      <c r="GD78" s="5">
        <v>5</v>
      </c>
      <c r="GE78" s="5">
        <v>572</v>
      </c>
      <c r="GF78" s="5">
        <v>5</v>
      </c>
      <c r="GG78" s="5">
        <v>1202</v>
      </c>
      <c r="GH78" s="5"/>
      <c r="GI78" s="5"/>
      <c r="GJ78" s="5">
        <v>5</v>
      </c>
      <c r="GK78" s="5">
        <v>419</v>
      </c>
      <c r="GL78" s="5">
        <v>5</v>
      </c>
      <c r="GM78" s="5">
        <v>4733</v>
      </c>
      <c r="GN78" s="5">
        <v>5</v>
      </c>
      <c r="GO78" s="5">
        <v>10257</v>
      </c>
      <c r="GP78" s="5">
        <v>5</v>
      </c>
      <c r="GQ78" s="5">
        <v>15067</v>
      </c>
      <c r="GR78" s="5"/>
      <c r="GS78" s="5"/>
      <c r="GT78" s="5">
        <v>5</v>
      </c>
      <c r="GU78" s="5">
        <v>8331</v>
      </c>
      <c r="GV78" s="5">
        <v>5</v>
      </c>
      <c r="GW78" s="5">
        <v>1471</v>
      </c>
      <c r="GX78" s="5">
        <v>5</v>
      </c>
      <c r="GY78" s="5">
        <v>554</v>
      </c>
      <c r="GZ78" s="5">
        <v>5</v>
      </c>
      <c r="HA78" s="5">
        <v>4794</v>
      </c>
      <c r="HB78" s="5"/>
      <c r="HC78" s="4"/>
      <c r="HD78" s="5">
        <v>5</v>
      </c>
      <c r="HE78" s="5">
        <v>264</v>
      </c>
      <c r="HF78" s="5">
        <v>5</v>
      </c>
      <c r="HG78" s="5">
        <v>236</v>
      </c>
      <c r="HH78" s="5">
        <v>5</v>
      </c>
      <c r="HI78" s="5">
        <v>253</v>
      </c>
      <c r="HJ78" s="5">
        <v>5</v>
      </c>
      <c r="HK78" s="5">
        <v>361</v>
      </c>
      <c r="HL78" s="5"/>
      <c r="HM78" s="5"/>
      <c r="HN78" s="5">
        <v>5</v>
      </c>
      <c r="HO78" s="5">
        <v>206</v>
      </c>
      <c r="HP78" s="5">
        <v>5</v>
      </c>
      <c r="HQ78" s="5">
        <v>209</v>
      </c>
      <c r="HR78" s="5">
        <v>5</v>
      </c>
      <c r="HS78" s="5">
        <v>226</v>
      </c>
      <c r="HT78" s="5">
        <v>5</v>
      </c>
      <c r="HU78" s="5">
        <v>206</v>
      </c>
      <c r="HV78" s="5"/>
      <c r="HW78" s="5"/>
      <c r="HX78" s="5">
        <v>5</v>
      </c>
      <c r="HY78" s="5">
        <v>201</v>
      </c>
      <c r="HZ78" s="5">
        <v>5</v>
      </c>
      <c r="IA78" s="5">
        <v>202</v>
      </c>
      <c r="IB78" s="5">
        <v>5</v>
      </c>
      <c r="IC78" s="5">
        <v>189</v>
      </c>
      <c r="ID78" s="5">
        <v>5</v>
      </c>
      <c r="IE78" s="5">
        <v>185</v>
      </c>
    </row>
    <row r="79" spans="1:239" x14ac:dyDescent="0.25">
      <c r="A79" s="4"/>
      <c r="B79" s="5">
        <v>6</v>
      </c>
      <c r="C79" s="5">
        <v>214</v>
      </c>
      <c r="D79" s="5">
        <v>6</v>
      </c>
      <c r="E79" s="5">
        <v>204</v>
      </c>
      <c r="F79" s="5">
        <v>6</v>
      </c>
      <c r="G79" s="5">
        <v>213</v>
      </c>
      <c r="H79" s="5">
        <v>6</v>
      </c>
      <c r="I79" s="5">
        <v>234</v>
      </c>
      <c r="J79" s="5"/>
      <c r="K79" s="5"/>
      <c r="L79" s="5">
        <v>6</v>
      </c>
      <c r="M79" s="5">
        <v>190</v>
      </c>
      <c r="N79" s="5">
        <v>6</v>
      </c>
      <c r="O79" s="5">
        <v>193</v>
      </c>
      <c r="P79" s="5">
        <v>6</v>
      </c>
      <c r="Q79" s="5">
        <v>197</v>
      </c>
      <c r="R79" s="5">
        <v>6</v>
      </c>
      <c r="S79" s="5">
        <v>191</v>
      </c>
      <c r="T79" s="5"/>
      <c r="U79" s="5"/>
      <c r="V79" s="5">
        <v>6</v>
      </c>
      <c r="W79" s="5">
        <v>194</v>
      </c>
      <c r="X79" s="5">
        <v>6</v>
      </c>
      <c r="Y79" s="5">
        <v>201</v>
      </c>
      <c r="Z79" s="5">
        <v>6</v>
      </c>
      <c r="AA79" s="5">
        <v>192</v>
      </c>
      <c r="AB79" s="5">
        <v>6</v>
      </c>
      <c r="AC79" s="5">
        <v>189</v>
      </c>
      <c r="AD79" s="5"/>
      <c r="AE79" s="4"/>
      <c r="AF79" s="5">
        <v>6</v>
      </c>
      <c r="AG79" s="5">
        <v>15829</v>
      </c>
      <c r="AH79" s="5">
        <v>6</v>
      </c>
      <c r="AI79" s="5">
        <v>14568</v>
      </c>
      <c r="AJ79" s="5">
        <v>6</v>
      </c>
      <c r="AK79" s="5">
        <v>15071</v>
      </c>
      <c r="AL79" s="5">
        <v>6</v>
      </c>
      <c r="AM79" s="5">
        <v>6114</v>
      </c>
      <c r="AN79" s="5"/>
      <c r="AO79" s="5"/>
      <c r="AP79" s="5">
        <v>6</v>
      </c>
      <c r="AQ79" s="5">
        <v>720</v>
      </c>
      <c r="AR79" s="5">
        <v>6</v>
      </c>
      <c r="AS79" s="5">
        <v>838</v>
      </c>
      <c r="AT79" s="5">
        <v>6</v>
      </c>
      <c r="AU79" s="5">
        <v>1980</v>
      </c>
      <c r="AV79" s="5">
        <v>6</v>
      </c>
      <c r="AW79" s="5">
        <v>858</v>
      </c>
      <c r="AX79" s="5"/>
      <c r="AY79" s="5"/>
      <c r="AZ79" s="5">
        <v>6</v>
      </c>
      <c r="BA79" s="5">
        <v>515</v>
      </c>
      <c r="BB79" s="5">
        <v>6</v>
      </c>
      <c r="BC79" s="5">
        <v>588</v>
      </c>
      <c r="BD79" s="5">
        <v>6</v>
      </c>
      <c r="BE79" s="5">
        <v>6197</v>
      </c>
      <c r="BF79" s="5">
        <v>6</v>
      </c>
      <c r="BG79" s="5">
        <v>13614</v>
      </c>
      <c r="BH79" s="5"/>
      <c r="BI79" s="4"/>
      <c r="BJ79" s="5">
        <v>6</v>
      </c>
      <c r="BK79" s="5">
        <v>253</v>
      </c>
      <c r="BL79" s="5">
        <v>6</v>
      </c>
      <c r="BM79" s="5">
        <v>270</v>
      </c>
      <c r="BN79" s="5">
        <v>6</v>
      </c>
      <c r="BO79" s="5">
        <v>211</v>
      </c>
      <c r="BP79" s="5">
        <v>6</v>
      </c>
      <c r="BQ79" s="5">
        <v>209</v>
      </c>
      <c r="BR79" s="5"/>
      <c r="BS79" s="5"/>
      <c r="BT79" s="5">
        <v>6</v>
      </c>
      <c r="BU79" s="5">
        <v>389</v>
      </c>
      <c r="BV79" s="5">
        <v>6</v>
      </c>
      <c r="BW79" s="5">
        <v>369</v>
      </c>
      <c r="BX79" s="5">
        <v>6</v>
      </c>
      <c r="BY79" s="5">
        <v>955</v>
      </c>
      <c r="BZ79" s="5">
        <v>6</v>
      </c>
      <c r="CA79" s="5">
        <v>493</v>
      </c>
      <c r="CB79" s="5"/>
      <c r="CC79" s="5"/>
      <c r="CD79" s="5">
        <v>6</v>
      </c>
      <c r="CE79" s="5">
        <v>299</v>
      </c>
      <c r="CF79" s="5">
        <v>6</v>
      </c>
      <c r="CG79" s="5">
        <v>285</v>
      </c>
      <c r="CH79" s="5">
        <v>6</v>
      </c>
      <c r="CI79" s="5">
        <v>1197</v>
      </c>
      <c r="CJ79" s="5">
        <v>6</v>
      </c>
      <c r="CK79" s="5">
        <v>387</v>
      </c>
      <c r="CL79" s="5"/>
      <c r="CM79" s="4"/>
      <c r="CN79" s="5">
        <v>6</v>
      </c>
      <c r="CO79" s="5">
        <v>206</v>
      </c>
      <c r="CP79" s="5">
        <v>6</v>
      </c>
      <c r="CQ79" s="5">
        <v>188</v>
      </c>
      <c r="CR79" s="5">
        <v>6</v>
      </c>
      <c r="CS79" s="5">
        <v>217</v>
      </c>
      <c r="CT79" s="5">
        <v>6</v>
      </c>
      <c r="CU79" s="5">
        <v>196</v>
      </c>
      <c r="CV79" s="5"/>
      <c r="CW79" s="5"/>
      <c r="CX79" s="5">
        <v>6</v>
      </c>
      <c r="CY79" s="5">
        <v>233</v>
      </c>
      <c r="CZ79" s="5">
        <v>6</v>
      </c>
      <c r="DA79" s="5">
        <v>229</v>
      </c>
      <c r="DB79" s="5">
        <v>6</v>
      </c>
      <c r="DC79" s="5">
        <v>219</v>
      </c>
      <c r="DD79" s="5">
        <v>6</v>
      </c>
      <c r="DE79" s="5">
        <v>221</v>
      </c>
      <c r="DF79" s="5"/>
      <c r="DG79" s="5"/>
      <c r="DH79" s="5">
        <v>6</v>
      </c>
      <c r="DI79" s="5">
        <v>233</v>
      </c>
      <c r="DJ79" s="5">
        <v>6</v>
      </c>
      <c r="DK79" s="5">
        <v>236</v>
      </c>
      <c r="DL79" s="5">
        <v>6</v>
      </c>
      <c r="DM79" s="5">
        <v>238</v>
      </c>
      <c r="DN79" s="5">
        <v>6</v>
      </c>
      <c r="DO79" s="5">
        <v>245</v>
      </c>
      <c r="DP79" s="5"/>
      <c r="DQ79" s="4"/>
      <c r="DR79" s="5">
        <v>6</v>
      </c>
      <c r="DS79" s="5">
        <v>1824</v>
      </c>
      <c r="DT79" s="5">
        <v>6</v>
      </c>
      <c r="DU79" s="5">
        <v>702</v>
      </c>
      <c r="DV79" s="5">
        <v>6</v>
      </c>
      <c r="DW79" s="5">
        <v>375</v>
      </c>
      <c r="DX79" s="5">
        <v>6</v>
      </c>
      <c r="DY79" s="5">
        <v>3121</v>
      </c>
      <c r="DZ79" s="5"/>
      <c r="EA79" s="5"/>
      <c r="EB79" s="5">
        <v>6</v>
      </c>
      <c r="EC79" s="5">
        <v>2816</v>
      </c>
      <c r="ED79" s="5">
        <v>6</v>
      </c>
      <c r="EE79" s="5">
        <v>3452</v>
      </c>
      <c r="EF79" s="5">
        <v>6</v>
      </c>
      <c r="EG79" s="5">
        <v>547</v>
      </c>
      <c r="EH79" s="5">
        <v>6</v>
      </c>
      <c r="EI79" s="5">
        <v>607</v>
      </c>
      <c r="EJ79" s="5"/>
      <c r="EK79" s="5"/>
      <c r="EL79" s="5">
        <v>6</v>
      </c>
      <c r="EM79" s="5">
        <v>2879</v>
      </c>
      <c r="EN79" s="5">
        <v>6</v>
      </c>
      <c r="EO79" s="5">
        <v>8192</v>
      </c>
      <c r="EP79" s="5">
        <v>6</v>
      </c>
      <c r="EQ79" s="5">
        <v>9494</v>
      </c>
      <c r="ER79" s="5">
        <v>6</v>
      </c>
      <c r="ES79" s="5">
        <v>726</v>
      </c>
      <c r="ET79" s="5"/>
      <c r="EU79" s="4"/>
      <c r="EV79" s="5">
        <v>6</v>
      </c>
      <c r="EW79" s="5">
        <v>5341</v>
      </c>
      <c r="EX79" s="5">
        <v>6</v>
      </c>
      <c r="EY79" s="5">
        <v>646</v>
      </c>
      <c r="EZ79" s="5">
        <v>6</v>
      </c>
      <c r="FA79" s="5">
        <v>705</v>
      </c>
      <c r="FB79" s="5">
        <v>6</v>
      </c>
      <c r="FC79" s="5">
        <v>512</v>
      </c>
      <c r="FD79" s="5"/>
      <c r="FE79" s="5"/>
      <c r="FF79" s="5">
        <v>6</v>
      </c>
      <c r="FG79" s="5">
        <v>2645</v>
      </c>
      <c r="FH79" s="5">
        <v>6</v>
      </c>
      <c r="FI79" s="5">
        <v>13829</v>
      </c>
      <c r="FJ79" s="5">
        <v>6</v>
      </c>
      <c r="FK79" s="5">
        <v>626</v>
      </c>
      <c r="FL79" s="5">
        <v>6</v>
      </c>
      <c r="FM79" s="5">
        <v>7338</v>
      </c>
      <c r="FN79" s="5"/>
      <c r="FO79" s="5"/>
      <c r="FP79" s="5">
        <v>6</v>
      </c>
      <c r="FQ79" s="5">
        <v>896</v>
      </c>
      <c r="FR79" s="5">
        <v>6</v>
      </c>
      <c r="FS79" s="5">
        <v>14960</v>
      </c>
      <c r="FT79" s="5">
        <v>6</v>
      </c>
      <c r="FU79" s="5">
        <v>14982</v>
      </c>
      <c r="FV79" s="5">
        <v>6</v>
      </c>
      <c r="FW79" s="5">
        <v>1251</v>
      </c>
      <c r="FX79" s="5"/>
      <c r="FY79" s="4"/>
      <c r="FZ79" s="5">
        <v>6</v>
      </c>
      <c r="GA79" s="5">
        <v>13238</v>
      </c>
      <c r="GB79" s="5">
        <v>6</v>
      </c>
      <c r="GC79" s="5">
        <v>734</v>
      </c>
      <c r="GD79" s="5">
        <v>6</v>
      </c>
      <c r="GE79" s="5">
        <v>588</v>
      </c>
      <c r="GF79" s="5">
        <v>6</v>
      </c>
      <c r="GG79" s="5">
        <v>11684</v>
      </c>
      <c r="GH79" s="5"/>
      <c r="GI79" s="5"/>
      <c r="GJ79" s="5">
        <v>6</v>
      </c>
      <c r="GK79" s="5">
        <v>543</v>
      </c>
      <c r="GL79" s="5">
        <v>6</v>
      </c>
      <c r="GM79" s="5">
        <v>12645</v>
      </c>
      <c r="GN79" s="5">
        <v>6</v>
      </c>
      <c r="GO79" s="5">
        <v>1900</v>
      </c>
      <c r="GP79" s="5">
        <v>6</v>
      </c>
      <c r="GQ79" s="5">
        <v>1367</v>
      </c>
      <c r="GR79" s="5"/>
      <c r="GS79" s="5"/>
      <c r="GT79" s="5">
        <v>6</v>
      </c>
      <c r="GU79" s="5">
        <v>10297</v>
      </c>
      <c r="GV79" s="5">
        <v>6</v>
      </c>
      <c r="GW79" s="5">
        <v>2579</v>
      </c>
      <c r="GX79" s="5">
        <v>6</v>
      </c>
      <c r="GY79" s="5">
        <v>584</v>
      </c>
      <c r="GZ79" s="5">
        <v>6</v>
      </c>
      <c r="HA79" s="5">
        <v>8689</v>
      </c>
      <c r="HB79" s="5"/>
      <c r="HC79" s="4"/>
      <c r="HD79" s="5">
        <v>6</v>
      </c>
      <c r="HE79" s="5">
        <v>241</v>
      </c>
      <c r="HF79" s="5">
        <v>6</v>
      </c>
      <c r="HG79" s="5">
        <v>240</v>
      </c>
      <c r="HH79" s="5">
        <v>6</v>
      </c>
      <c r="HI79" s="5">
        <v>247</v>
      </c>
      <c r="HJ79" s="5">
        <v>6</v>
      </c>
      <c r="HK79" s="5">
        <v>356</v>
      </c>
      <c r="HL79" s="5"/>
      <c r="HM79" s="5"/>
      <c r="HN79" s="5">
        <v>6</v>
      </c>
      <c r="HO79" s="5">
        <v>201</v>
      </c>
      <c r="HP79" s="5">
        <v>6</v>
      </c>
      <c r="HQ79" s="5">
        <v>215</v>
      </c>
      <c r="HR79" s="5">
        <v>6</v>
      </c>
      <c r="HS79" s="5">
        <v>235</v>
      </c>
      <c r="HT79" s="5">
        <v>6</v>
      </c>
      <c r="HU79" s="5">
        <v>216</v>
      </c>
      <c r="HV79" s="5"/>
      <c r="HW79" s="5"/>
      <c r="HX79" s="5">
        <v>6</v>
      </c>
      <c r="HY79" s="5">
        <v>209</v>
      </c>
      <c r="HZ79" s="5">
        <v>6</v>
      </c>
      <c r="IA79" s="5">
        <v>194</v>
      </c>
      <c r="IB79" s="5">
        <v>6</v>
      </c>
      <c r="IC79" s="5">
        <v>210</v>
      </c>
      <c r="ID79" s="5">
        <v>6</v>
      </c>
      <c r="IE79" s="5">
        <v>205</v>
      </c>
    </row>
    <row r="80" spans="1:239" x14ac:dyDescent="0.25">
      <c r="A80" s="4"/>
      <c r="B80" s="5">
        <v>7</v>
      </c>
      <c r="C80" s="5">
        <v>199</v>
      </c>
      <c r="D80" s="5">
        <v>7</v>
      </c>
      <c r="E80" s="5">
        <v>210</v>
      </c>
      <c r="F80" s="5">
        <v>7</v>
      </c>
      <c r="G80" s="5">
        <v>224</v>
      </c>
      <c r="H80" s="5">
        <v>7</v>
      </c>
      <c r="I80" s="5">
        <v>217</v>
      </c>
      <c r="J80" s="5"/>
      <c r="K80" s="5"/>
      <c r="L80" s="5">
        <v>7</v>
      </c>
      <c r="M80" s="5">
        <v>188</v>
      </c>
      <c r="N80" s="5">
        <v>7</v>
      </c>
      <c r="O80" s="5">
        <v>199</v>
      </c>
      <c r="P80" s="5">
        <v>7</v>
      </c>
      <c r="Q80" s="5">
        <v>193</v>
      </c>
      <c r="R80" s="5">
        <v>7</v>
      </c>
      <c r="S80" s="5">
        <v>188</v>
      </c>
      <c r="T80" s="5"/>
      <c r="U80" s="5"/>
      <c r="V80" s="5">
        <v>7</v>
      </c>
      <c r="W80" s="5">
        <v>190</v>
      </c>
      <c r="X80" s="5">
        <v>7</v>
      </c>
      <c r="Y80" s="5">
        <v>198</v>
      </c>
      <c r="Z80" s="5">
        <v>7</v>
      </c>
      <c r="AA80" s="5">
        <v>202</v>
      </c>
      <c r="AB80" s="5">
        <v>7</v>
      </c>
      <c r="AC80" s="5">
        <v>186</v>
      </c>
      <c r="AD80" s="5"/>
      <c r="AE80" s="4"/>
      <c r="AF80" s="5">
        <v>7</v>
      </c>
      <c r="AG80" s="5">
        <v>16052</v>
      </c>
      <c r="AH80" s="5">
        <v>7</v>
      </c>
      <c r="AI80" s="5">
        <v>11487</v>
      </c>
      <c r="AJ80" s="5">
        <v>7</v>
      </c>
      <c r="AK80" s="5">
        <v>1112</v>
      </c>
      <c r="AL80" s="5">
        <v>7</v>
      </c>
      <c r="AM80" s="5">
        <v>1005</v>
      </c>
      <c r="AN80" s="5"/>
      <c r="AO80" s="5"/>
      <c r="AP80" s="5">
        <v>7</v>
      </c>
      <c r="AQ80" s="5">
        <v>692</v>
      </c>
      <c r="AR80" s="5">
        <v>7</v>
      </c>
      <c r="AS80" s="5">
        <v>781</v>
      </c>
      <c r="AT80" s="5">
        <v>7</v>
      </c>
      <c r="AU80" s="5">
        <v>6764</v>
      </c>
      <c r="AV80" s="5">
        <v>7</v>
      </c>
      <c r="AW80" s="5">
        <v>783</v>
      </c>
      <c r="AX80" s="5"/>
      <c r="AY80" s="5"/>
      <c r="AZ80" s="5">
        <v>7</v>
      </c>
      <c r="BA80" s="5">
        <v>464</v>
      </c>
      <c r="BB80" s="5">
        <v>7</v>
      </c>
      <c r="BC80" s="5">
        <v>523</v>
      </c>
      <c r="BD80" s="5">
        <v>7</v>
      </c>
      <c r="BE80" s="5">
        <v>2683</v>
      </c>
      <c r="BF80" s="5">
        <v>7</v>
      </c>
      <c r="BG80" s="5">
        <v>14481</v>
      </c>
      <c r="BH80" s="5"/>
      <c r="BI80" s="4"/>
      <c r="BJ80" s="5">
        <v>7</v>
      </c>
      <c r="BK80" s="5">
        <v>246</v>
      </c>
      <c r="BL80" s="5">
        <v>7</v>
      </c>
      <c r="BM80" s="5">
        <v>300</v>
      </c>
      <c r="BN80" s="5">
        <v>7</v>
      </c>
      <c r="BO80" s="5">
        <v>247</v>
      </c>
      <c r="BP80" s="5">
        <v>7</v>
      </c>
      <c r="BQ80" s="5">
        <v>209</v>
      </c>
      <c r="BR80" s="5"/>
      <c r="BS80" s="5"/>
      <c r="BT80" s="5">
        <v>7</v>
      </c>
      <c r="BU80" s="5">
        <v>923</v>
      </c>
      <c r="BV80" s="5">
        <v>7</v>
      </c>
      <c r="BW80" s="5">
        <v>386</v>
      </c>
      <c r="BX80" s="5">
        <v>7</v>
      </c>
      <c r="BY80" s="5">
        <v>1070</v>
      </c>
      <c r="BZ80" s="5">
        <v>7</v>
      </c>
      <c r="CA80" s="5">
        <v>568</v>
      </c>
      <c r="CB80" s="5"/>
      <c r="CC80" s="5"/>
      <c r="CD80" s="5">
        <v>7</v>
      </c>
      <c r="CE80" s="5">
        <v>310</v>
      </c>
      <c r="CF80" s="5">
        <v>7</v>
      </c>
      <c r="CG80" s="5">
        <v>486</v>
      </c>
      <c r="CH80" s="5">
        <v>7</v>
      </c>
      <c r="CI80" s="5">
        <v>305</v>
      </c>
      <c r="CJ80" s="5">
        <v>7</v>
      </c>
      <c r="CK80" s="5">
        <v>366</v>
      </c>
      <c r="CL80" s="5"/>
      <c r="CM80" s="4"/>
      <c r="CN80" s="5">
        <v>7</v>
      </c>
      <c r="CO80" s="5">
        <v>212</v>
      </c>
      <c r="CP80" s="5">
        <v>7</v>
      </c>
      <c r="CQ80" s="5">
        <v>185</v>
      </c>
      <c r="CR80" s="5">
        <v>7</v>
      </c>
      <c r="CS80" s="5">
        <v>211</v>
      </c>
      <c r="CT80" s="5">
        <v>7</v>
      </c>
      <c r="CU80" s="5">
        <v>191</v>
      </c>
      <c r="CV80" s="5"/>
      <c r="CW80" s="5"/>
      <c r="CX80" s="5">
        <v>7</v>
      </c>
      <c r="CY80" s="5">
        <v>232</v>
      </c>
      <c r="CZ80" s="5">
        <v>7</v>
      </c>
      <c r="DA80" s="5">
        <v>233</v>
      </c>
      <c r="DB80" s="5">
        <v>7</v>
      </c>
      <c r="DC80" s="5">
        <v>219</v>
      </c>
      <c r="DD80" s="5">
        <v>7</v>
      </c>
      <c r="DE80" s="5">
        <v>222</v>
      </c>
      <c r="DF80" s="5"/>
      <c r="DG80" s="5"/>
      <c r="DH80" s="5">
        <v>7</v>
      </c>
      <c r="DI80" s="5">
        <v>261</v>
      </c>
      <c r="DJ80" s="5">
        <v>7</v>
      </c>
      <c r="DK80" s="5">
        <v>245</v>
      </c>
      <c r="DL80" s="5">
        <v>7</v>
      </c>
      <c r="DM80" s="5">
        <v>246</v>
      </c>
      <c r="DN80" s="5">
        <v>7</v>
      </c>
      <c r="DO80" s="5">
        <v>249</v>
      </c>
      <c r="DP80" s="5"/>
      <c r="DQ80" s="4"/>
      <c r="DR80" s="5">
        <v>7</v>
      </c>
      <c r="DS80" s="5">
        <v>1722</v>
      </c>
      <c r="DT80" s="5">
        <v>7</v>
      </c>
      <c r="DU80" s="5">
        <v>3607</v>
      </c>
      <c r="DV80" s="5">
        <v>7</v>
      </c>
      <c r="DW80" s="5">
        <v>634</v>
      </c>
      <c r="DX80" s="5">
        <v>7</v>
      </c>
      <c r="DY80" s="5">
        <v>289</v>
      </c>
      <c r="DZ80" s="5"/>
      <c r="EA80" s="5"/>
      <c r="EB80" s="5">
        <v>7</v>
      </c>
      <c r="EC80" s="5">
        <v>1498</v>
      </c>
      <c r="ED80" s="5">
        <v>7</v>
      </c>
      <c r="EE80" s="5">
        <v>2645</v>
      </c>
      <c r="EF80" s="5">
        <v>7</v>
      </c>
      <c r="EG80" s="5">
        <v>845</v>
      </c>
      <c r="EH80" s="5">
        <v>7</v>
      </c>
      <c r="EI80" s="5">
        <v>1143</v>
      </c>
      <c r="EJ80" s="5"/>
      <c r="EK80" s="5"/>
      <c r="EL80" s="5">
        <v>7</v>
      </c>
      <c r="EM80" s="5">
        <v>8272</v>
      </c>
      <c r="EN80" s="5">
        <v>7</v>
      </c>
      <c r="EO80" s="5">
        <v>3721</v>
      </c>
      <c r="EP80" s="5">
        <v>7</v>
      </c>
      <c r="EQ80" s="5">
        <v>10177</v>
      </c>
      <c r="ER80" s="5">
        <v>7</v>
      </c>
      <c r="ES80" s="5">
        <v>9181</v>
      </c>
      <c r="ET80" s="5"/>
      <c r="EU80" s="4"/>
      <c r="EV80" s="5">
        <v>7</v>
      </c>
      <c r="EW80" s="5">
        <v>2032</v>
      </c>
      <c r="EX80" s="5">
        <v>7</v>
      </c>
      <c r="EY80" s="5">
        <v>16382</v>
      </c>
      <c r="EZ80" s="5">
        <v>7</v>
      </c>
      <c r="FA80" s="5">
        <v>2764</v>
      </c>
      <c r="FB80" s="5">
        <v>7</v>
      </c>
      <c r="FC80" s="5">
        <v>515</v>
      </c>
      <c r="FD80" s="5"/>
      <c r="FE80" s="5"/>
      <c r="FF80" s="5">
        <v>7</v>
      </c>
      <c r="FG80" s="5">
        <v>4097</v>
      </c>
      <c r="FH80" s="5">
        <v>7</v>
      </c>
      <c r="FI80" s="5">
        <v>15953</v>
      </c>
      <c r="FJ80" s="5">
        <v>7</v>
      </c>
      <c r="FK80" s="5">
        <v>885</v>
      </c>
      <c r="FL80" s="5">
        <v>7</v>
      </c>
      <c r="FM80" s="5">
        <v>1249</v>
      </c>
      <c r="FN80" s="5"/>
      <c r="FO80" s="5"/>
      <c r="FP80" s="5">
        <v>7</v>
      </c>
      <c r="FQ80" s="5">
        <v>1781</v>
      </c>
      <c r="FR80" s="5">
        <v>7</v>
      </c>
      <c r="FS80" s="5">
        <v>758</v>
      </c>
      <c r="FT80" s="5">
        <v>7</v>
      </c>
      <c r="FU80" s="5">
        <v>1185</v>
      </c>
      <c r="FV80" s="5">
        <v>7</v>
      </c>
      <c r="FW80" s="5">
        <v>16230</v>
      </c>
      <c r="FX80" s="5"/>
      <c r="FY80" s="4"/>
      <c r="FZ80" s="5">
        <v>7</v>
      </c>
      <c r="GA80" s="5">
        <v>627</v>
      </c>
      <c r="GB80" s="5">
        <v>7</v>
      </c>
      <c r="GC80" s="5">
        <v>1331</v>
      </c>
      <c r="GD80" s="5">
        <v>7</v>
      </c>
      <c r="GE80" s="5">
        <v>598</v>
      </c>
      <c r="GF80" s="5">
        <v>7</v>
      </c>
      <c r="GG80" s="5">
        <v>986</v>
      </c>
      <c r="GH80" s="5"/>
      <c r="GI80" s="5"/>
      <c r="GJ80" s="5">
        <v>7</v>
      </c>
      <c r="GK80" s="5">
        <v>6288</v>
      </c>
      <c r="GL80" s="5">
        <v>7</v>
      </c>
      <c r="GM80" s="5">
        <v>14388</v>
      </c>
      <c r="GN80" s="5">
        <v>7</v>
      </c>
      <c r="GO80" s="5">
        <v>6030</v>
      </c>
      <c r="GP80" s="5">
        <v>7</v>
      </c>
      <c r="GQ80" s="5">
        <v>8378</v>
      </c>
      <c r="GR80" s="5"/>
      <c r="GS80" s="5"/>
      <c r="GT80" s="5">
        <v>7</v>
      </c>
      <c r="GU80" s="5">
        <v>582</v>
      </c>
      <c r="GV80" s="5">
        <v>7</v>
      </c>
      <c r="GW80" s="5">
        <v>2568</v>
      </c>
      <c r="GX80" s="5">
        <v>7</v>
      </c>
      <c r="GY80" s="5">
        <v>3434</v>
      </c>
      <c r="GZ80" s="5">
        <v>7</v>
      </c>
      <c r="HA80" s="5">
        <v>9730</v>
      </c>
      <c r="HB80" s="5"/>
      <c r="HC80" s="4"/>
      <c r="HD80" s="5">
        <v>7</v>
      </c>
      <c r="HE80" s="5">
        <v>255</v>
      </c>
      <c r="HF80" s="5">
        <v>7</v>
      </c>
      <c r="HG80" s="5">
        <v>244</v>
      </c>
      <c r="HH80" s="5">
        <v>7</v>
      </c>
      <c r="HI80" s="5">
        <v>249</v>
      </c>
      <c r="HJ80" s="5">
        <v>7</v>
      </c>
      <c r="HK80" s="5">
        <v>246</v>
      </c>
      <c r="HL80" s="5"/>
      <c r="HM80" s="5"/>
      <c r="HN80" s="5">
        <v>7</v>
      </c>
      <c r="HO80" s="5">
        <v>203</v>
      </c>
      <c r="HP80" s="5">
        <v>7</v>
      </c>
      <c r="HQ80" s="5">
        <v>212</v>
      </c>
      <c r="HR80" s="5">
        <v>7</v>
      </c>
      <c r="HS80" s="5">
        <v>212</v>
      </c>
      <c r="HT80" s="5">
        <v>7</v>
      </c>
      <c r="HU80" s="5">
        <v>253</v>
      </c>
      <c r="HV80" s="5"/>
      <c r="HW80" s="5"/>
      <c r="HX80" s="5">
        <v>7</v>
      </c>
      <c r="HY80" s="5">
        <v>201</v>
      </c>
      <c r="HZ80" s="5">
        <v>7</v>
      </c>
      <c r="IA80" s="5">
        <v>197</v>
      </c>
      <c r="IB80" s="5">
        <v>7</v>
      </c>
      <c r="IC80" s="5">
        <v>209</v>
      </c>
      <c r="ID80" s="5">
        <v>7</v>
      </c>
      <c r="IE80" s="5">
        <v>180</v>
      </c>
    </row>
    <row r="81" spans="1:239" x14ac:dyDescent="0.25">
      <c r="A81" s="4"/>
      <c r="B81" s="5">
        <v>8</v>
      </c>
      <c r="C81" s="5">
        <v>222</v>
      </c>
      <c r="D81" s="5">
        <v>8</v>
      </c>
      <c r="E81" s="5">
        <v>208</v>
      </c>
      <c r="F81" s="5">
        <v>8</v>
      </c>
      <c r="G81" s="5">
        <v>207</v>
      </c>
      <c r="H81" s="5">
        <v>8</v>
      </c>
      <c r="I81" s="5">
        <v>210</v>
      </c>
      <c r="J81" s="5"/>
      <c r="K81" s="5"/>
      <c r="L81" s="5">
        <v>8</v>
      </c>
      <c r="M81" s="5">
        <v>199</v>
      </c>
      <c r="N81" s="5">
        <v>8</v>
      </c>
      <c r="O81" s="5">
        <v>193</v>
      </c>
      <c r="P81" s="5">
        <v>8</v>
      </c>
      <c r="Q81" s="5">
        <v>193</v>
      </c>
      <c r="R81" s="5">
        <v>8</v>
      </c>
      <c r="S81" s="5">
        <v>187</v>
      </c>
      <c r="T81" s="5"/>
      <c r="U81" s="5"/>
      <c r="V81" s="5">
        <v>8</v>
      </c>
      <c r="W81" s="5">
        <v>194</v>
      </c>
      <c r="X81" s="5">
        <v>8</v>
      </c>
      <c r="Y81" s="5">
        <v>203</v>
      </c>
      <c r="Z81" s="5">
        <v>8</v>
      </c>
      <c r="AA81" s="5">
        <v>191</v>
      </c>
      <c r="AB81" s="5">
        <v>8</v>
      </c>
      <c r="AC81" s="5">
        <v>200</v>
      </c>
      <c r="AD81" s="5"/>
      <c r="AE81" s="4"/>
      <c r="AF81" s="5">
        <v>8</v>
      </c>
      <c r="AG81" s="5">
        <v>8561</v>
      </c>
      <c r="AH81" s="5">
        <v>8</v>
      </c>
      <c r="AI81" s="5">
        <v>1050</v>
      </c>
      <c r="AJ81" s="5">
        <v>8</v>
      </c>
      <c r="AK81" s="5">
        <v>868</v>
      </c>
      <c r="AL81" s="5">
        <v>8</v>
      </c>
      <c r="AM81" s="5">
        <v>1038</v>
      </c>
      <c r="AN81" s="5"/>
      <c r="AO81" s="5"/>
      <c r="AP81" s="5">
        <v>8</v>
      </c>
      <c r="AQ81" s="5">
        <v>868</v>
      </c>
      <c r="AR81" s="5">
        <v>8</v>
      </c>
      <c r="AS81" s="5">
        <v>3241</v>
      </c>
      <c r="AT81" s="5">
        <v>8</v>
      </c>
      <c r="AU81" s="5">
        <v>10048</v>
      </c>
      <c r="AV81" s="5">
        <v>8</v>
      </c>
      <c r="AW81" s="5">
        <v>784</v>
      </c>
      <c r="AX81" s="5"/>
      <c r="AY81" s="5"/>
      <c r="AZ81" s="5">
        <v>8</v>
      </c>
      <c r="BA81" s="5">
        <v>583</v>
      </c>
      <c r="BB81" s="5">
        <v>8</v>
      </c>
      <c r="BC81" s="5">
        <v>829</v>
      </c>
      <c r="BD81" s="5">
        <v>8</v>
      </c>
      <c r="BE81" s="5">
        <v>765</v>
      </c>
      <c r="BF81" s="5">
        <v>8</v>
      </c>
      <c r="BG81" s="5">
        <v>10103</v>
      </c>
      <c r="BH81" s="5"/>
      <c r="BI81" s="4"/>
      <c r="BJ81" s="5">
        <v>8</v>
      </c>
      <c r="BK81" s="5">
        <v>244</v>
      </c>
      <c r="BL81" s="5">
        <v>8</v>
      </c>
      <c r="BM81" s="5">
        <v>220</v>
      </c>
      <c r="BN81" s="5">
        <v>8</v>
      </c>
      <c r="BO81" s="5">
        <v>203</v>
      </c>
      <c r="BP81" s="5">
        <v>8</v>
      </c>
      <c r="BQ81" s="5">
        <v>1204</v>
      </c>
      <c r="BR81" s="5"/>
      <c r="BS81" s="5"/>
      <c r="BT81" s="5">
        <v>8</v>
      </c>
      <c r="BU81" s="5">
        <v>815</v>
      </c>
      <c r="BV81" s="5">
        <v>8</v>
      </c>
      <c r="BW81" s="5">
        <v>1153</v>
      </c>
      <c r="BX81" s="5">
        <v>8</v>
      </c>
      <c r="BY81" s="5">
        <v>324</v>
      </c>
      <c r="BZ81" s="5">
        <v>8</v>
      </c>
      <c r="CA81" s="5">
        <v>631</v>
      </c>
      <c r="CB81" s="5"/>
      <c r="CC81" s="5"/>
      <c r="CD81" s="5">
        <v>8</v>
      </c>
      <c r="CE81" s="5">
        <v>372</v>
      </c>
      <c r="CF81" s="5">
        <v>8</v>
      </c>
      <c r="CG81" s="5">
        <v>591</v>
      </c>
      <c r="CH81" s="5">
        <v>8</v>
      </c>
      <c r="CI81" s="5">
        <v>411</v>
      </c>
      <c r="CJ81" s="5">
        <v>8</v>
      </c>
      <c r="CK81" s="5">
        <v>1855</v>
      </c>
      <c r="CL81" s="5"/>
      <c r="CM81" s="4"/>
      <c r="CN81" s="5">
        <v>8</v>
      </c>
      <c r="CO81" s="5">
        <v>204</v>
      </c>
      <c r="CP81" s="5">
        <v>8</v>
      </c>
      <c r="CQ81" s="5">
        <v>209</v>
      </c>
      <c r="CR81" s="5">
        <v>8</v>
      </c>
      <c r="CS81" s="5">
        <v>209</v>
      </c>
      <c r="CT81" s="5">
        <v>8</v>
      </c>
      <c r="CU81" s="5">
        <v>200</v>
      </c>
      <c r="CV81" s="5"/>
      <c r="CW81" s="5"/>
      <c r="CX81" s="5">
        <v>8</v>
      </c>
      <c r="CY81" s="5">
        <v>238</v>
      </c>
      <c r="CZ81" s="5">
        <v>8</v>
      </c>
      <c r="DA81" s="5">
        <v>222</v>
      </c>
      <c r="DB81" s="5">
        <v>8</v>
      </c>
      <c r="DC81" s="5">
        <v>228</v>
      </c>
      <c r="DD81" s="5">
        <v>8</v>
      </c>
      <c r="DE81" s="5">
        <v>224</v>
      </c>
      <c r="DF81" s="5"/>
      <c r="DG81" s="5"/>
      <c r="DH81" s="5">
        <v>8</v>
      </c>
      <c r="DI81" s="5">
        <v>258</v>
      </c>
      <c r="DJ81" s="5">
        <v>8</v>
      </c>
      <c r="DK81" s="5">
        <v>243</v>
      </c>
      <c r="DL81" s="5">
        <v>8</v>
      </c>
      <c r="DM81" s="5">
        <v>245</v>
      </c>
      <c r="DN81" s="5">
        <v>8</v>
      </c>
      <c r="DO81" s="5">
        <v>234</v>
      </c>
      <c r="DP81" s="5"/>
      <c r="DQ81" s="4"/>
      <c r="DR81" s="5">
        <v>8</v>
      </c>
      <c r="DS81" s="5">
        <v>1846</v>
      </c>
      <c r="DT81" s="5">
        <v>8</v>
      </c>
      <c r="DU81" s="5">
        <v>3105</v>
      </c>
      <c r="DV81" s="5">
        <v>8</v>
      </c>
      <c r="DW81" s="5">
        <v>434</v>
      </c>
      <c r="DX81" s="5">
        <v>8</v>
      </c>
      <c r="DY81" s="5">
        <v>318</v>
      </c>
      <c r="DZ81" s="5"/>
      <c r="EA81" s="5"/>
      <c r="EB81" s="5">
        <v>8</v>
      </c>
      <c r="EC81" s="5">
        <v>2354</v>
      </c>
      <c r="ED81" s="5">
        <v>8</v>
      </c>
      <c r="EE81" s="5">
        <v>507</v>
      </c>
      <c r="EF81" s="5">
        <v>8</v>
      </c>
      <c r="EG81" s="5">
        <v>1473</v>
      </c>
      <c r="EH81" s="5">
        <v>8</v>
      </c>
      <c r="EI81" s="5">
        <v>2811</v>
      </c>
      <c r="EJ81" s="5"/>
      <c r="EK81" s="5"/>
      <c r="EL81" s="5">
        <v>8</v>
      </c>
      <c r="EM81" s="5">
        <v>10600</v>
      </c>
      <c r="EN81" s="5">
        <v>8</v>
      </c>
      <c r="EO81" s="5">
        <v>804</v>
      </c>
      <c r="EP81" s="5">
        <v>8</v>
      </c>
      <c r="EQ81" s="5">
        <v>5084</v>
      </c>
      <c r="ER81" s="5">
        <v>8</v>
      </c>
      <c r="ES81" s="5">
        <v>917</v>
      </c>
      <c r="ET81" s="5"/>
      <c r="EU81" s="4"/>
      <c r="EV81" s="5">
        <v>8</v>
      </c>
      <c r="EW81" s="5">
        <v>15143</v>
      </c>
      <c r="EX81" s="5">
        <v>8</v>
      </c>
      <c r="EY81" s="5">
        <v>952</v>
      </c>
      <c r="EZ81" s="5">
        <v>8</v>
      </c>
      <c r="FA81" s="5">
        <v>15952</v>
      </c>
      <c r="FB81" s="5">
        <v>8</v>
      </c>
      <c r="FC81" s="5">
        <v>517</v>
      </c>
      <c r="FD81" s="5"/>
      <c r="FE81" s="5"/>
      <c r="FF81" s="5">
        <v>8</v>
      </c>
      <c r="FG81" s="5">
        <v>2393</v>
      </c>
      <c r="FH81" s="5">
        <v>8</v>
      </c>
      <c r="FI81" s="5">
        <v>2313</v>
      </c>
      <c r="FJ81" s="5">
        <v>8</v>
      </c>
      <c r="FK81" s="5">
        <v>640</v>
      </c>
      <c r="FL81" s="5">
        <v>8</v>
      </c>
      <c r="FM81" s="5">
        <v>9583</v>
      </c>
      <c r="FN81" s="5"/>
      <c r="FO81" s="5"/>
      <c r="FP81" s="5">
        <v>8</v>
      </c>
      <c r="FQ81" s="5">
        <v>7061</v>
      </c>
      <c r="FR81" s="5">
        <v>8</v>
      </c>
      <c r="FS81" s="5">
        <v>742</v>
      </c>
      <c r="FT81" s="5">
        <v>8</v>
      </c>
      <c r="FU81" s="5">
        <v>631</v>
      </c>
      <c r="FV81" s="5">
        <v>8</v>
      </c>
      <c r="FW81" s="5">
        <v>888</v>
      </c>
      <c r="FX81" s="5"/>
      <c r="FY81" s="4"/>
      <c r="FZ81" s="5">
        <v>8</v>
      </c>
      <c r="GA81" s="5">
        <v>557</v>
      </c>
      <c r="GB81" s="5">
        <v>8</v>
      </c>
      <c r="GC81" s="5">
        <v>15880</v>
      </c>
      <c r="GD81" s="5">
        <v>8</v>
      </c>
      <c r="GE81" s="5">
        <v>637</v>
      </c>
      <c r="GF81" s="5">
        <v>8</v>
      </c>
      <c r="GG81" s="5">
        <v>7602</v>
      </c>
      <c r="GH81" s="5"/>
      <c r="GI81" s="5"/>
      <c r="GJ81" s="5">
        <v>8</v>
      </c>
      <c r="GK81" s="5">
        <v>12108</v>
      </c>
      <c r="GL81" s="5">
        <v>8</v>
      </c>
      <c r="GM81" s="5">
        <v>7074</v>
      </c>
      <c r="GN81" s="5">
        <v>8</v>
      </c>
      <c r="GO81" s="5">
        <v>486</v>
      </c>
      <c r="GP81" s="5">
        <v>8</v>
      </c>
      <c r="GQ81" s="5">
        <v>7741</v>
      </c>
      <c r="GR81" s="5"/>
      <c r="GS81" s="5"/>
      <c r="GT81" s="5">
        <v>8</v>
      </c>
      <c r="GU81" s="5">
        <v>511</v>
      </c>
      <c r="GV81" s="5">
        <v>8</v>
      </c>
      <c r="GW81" s="5">
        <v>771</v>
      </c>
      <c r="GX81" s="5">
        <v>8</v>
      </c>
      <c r="GY81" s="5">
        <v>611</v>
      </c>
      <c r="GZ81" s="5">
        <v>8</v>
      </c>
      <c r="HA81" s="5">
        <v>3477</v>
      </c>
      <c r="HB81" s="5"/>
      <c r="HC81" s="4"/>
      <c r="HD81" s="5">
        <v>8</v>
      </c>
      <c r="HE81" s="5">
        <v>264</v>
      </c>
      <c r="HF81" s="5">
        <v>8</v>
      </c>
      <c r="HG81" s="5">
        <v>239</v>
      </c>
      <c r="HH81" s="5">
        <v>8</v>
      </c>
      <c r="HI81" s="5">
        <v>254</v>
      </c>
      <c r="HJ81" s="5">
        <v>8</v>
      </c>
      <c r="HK81" s="5">
        <v>237</v>
      </c>
      <c r="HL81" s="5"/>
      <c r="HM81" s="5"/>
      <c r="HN81" s="5">
        <v>8</v>
      </c>
      <c r="HO81" s="5">
        <v>206</v>
      </c>
      <c r="HP81" s="5">
        <v>8</v>
      </c>
      <c r="HQ81" s="5">
        <v>225</v>
      </c>
      <c r="HR81" s="5">
        <v>8</v>
      </c>
      <c r="HS81" s="5">
        <v>222</v>
      </c>
      <c r="HT81" s="5">
        <v>8</v>
      </c>
      <c r="HU81" s="5">
        <v>237</v>
      </c>
      <c r="HV81" s="5"/>
      <c r="HW81" s="5"/>
      <c r="HX81" s="5">
        <v>8</v>
      </c>
      <c r="HY81" s="5">
        <v>196</v>
      </c>
      <c r="HZ81" s="5">
        <v>8</v>
      </c>
      <c r="IA81" s="5">
        <v>196</v>
      </c>
      <c r="IB81" s="5">
        <v>8</v>
      </c>
      <c r="IC81" s="5">
        <v>215</v>
      </c>
      <c r="ID81" s="5">
        <v>8</v>
      </c>
      <c r="IE81" s="5">
        <v>208</v>
      </c>
    </row>
    <row r="82" spans="1:239" x14ac:dyDescent="0.25">
      <c r="A82" s="4"/>
      <c r="B82" s="5">
        <v>9</v>
      </c>
      <c r="C82" s="5">
        <v>210</v>
      </c>
      <c r="D82" s="5">
        <v>9</v>
      </c>
      <c r="E82" s="5">
        <v>211</v>
      </c>
      <c r="F82" s="5">
        <v>9</v>
      </c>
      <c r="G82" s="5">
        <v>214</v>
      </c>
      <c r="H82" s="5">
        <v>9</v>
      </c>
      <c r="I82" s="5">
        <v>215</v>
      </c>
      <c r="J82" s="5"/>
      <c r="K82" s="5"/>
      <c r="L82" s="5">
        <v>9</v>
      </c>
      <c r="M82" s="5">
        <v>196</v>
      </c>
      <c r="N82" s="5">
        <v>9</v>
      </c>
      <c r="O82" s="5">
        <v>193</v>
      </c>
      <c r="P82" s="5">
        <v>9</v>
      </c>
      <c r="Q82" s="5">
        <v>198</v>
      </c>
      <c r="R82" s="5">
        <v>9</v>
      </c>
      <c r="S82" s="5">
        <v>172</v>
      </c>
      <c r="T82" s="5"/>
      <c r="U82" s="5"/>
      <c r="V82" s="5">
        <v>9</v>
      </c>
      <c r="W82" s="5">
        <v>191</v>
      </c>
      <c r="X82" s="5">
        <v>9</v>
      </c>
      <c r="Y82" s="5">
        <v>208</v>
      </c>
      <c r="Z82" s="5">
        <v>9</v>
      </c>
      <c r="AA82" s="5">
        <v>198</v>
      </c>
      <c r="AB82" s="5">
        <v>9</v>
      </c>
      <c r="AC82" s="5">
        <v>186</v>
      </c>
      <c r="AD82" s="5"/>
      <c r="AE82" s="4"/>
      <c r="AF82" s="5">
        <v>9</v>
      </c>
      <c r="AG82" s="5">
        <v>10594</v>
      </c>
      <c r="AH82" s="5">
        <v>9</v>
      </c>
      <c r="AI82" s="5">
        <v>5414</v>
      </c>
      <c r="AJ82" s="5">
        <v>9</v>
      </c>
      <c r="AK82" s="5">
        <v>800</v>
      </c>
      <c r="AL82" s="5">
        <v>9</v>
      </c>
      <c r="AM82" s="5">
        <v>4346</v>
      </c>
      <c r="AN82" s="5"/>
      <c r="AO82" s="5"/>
      <c r="AP82" s="5">
        <v>9</v>
      </c>
      <c r="AQ82" s="5">
        <v>714</v>
      </c>
      <c r="AR82" s="5">
        <v>9</v>
      </c>
      <c r="AS82" s="5">
        <v>1025</v>
      </c>
      <c r="AT82" s="5">
        <v>9</v>
      </c>
      <c r="AU82" s="5">
        <v>925</v>
      </c>
      <c r="AV82" s="5">
        <v>9</v>
      </c>
      <c r="AW82" s="5">
        <v>6636</v>
      </c>
      <c r="AX82" s="5"/>
      <c r="AY82" s="5"/>
      <c r="AZ82" s="5">
        <v>9</v>
      </c>
      <c r="BA82" s="5">
        <v>484</v>
      </c>
      <c r="BB82" s="5">
        <v>9</v>
      </c>
      <c r="BC82" s="5">
        <v>600</v>
      </c>
      <c r="BD82" s="5">
        <v>9</v>
      </c>
      <c r="BE82" s="5">
        <v>1927</v>
      </c>
      <c r="BF82" s="5">
        <v>9</v>
      </c>
      <c r="BG82" s="5">
        <v>648</v>
      </c>
      <c r="BH82" s="5"/>
      <c r="BI82" s="4"/>
      <c r="BJ82" s="5">
        <v>9</v>
      </c>
      <c r="BK82" s="5">
        <v>397</v>
      </c>
      <c r="BL82" s="5">
        <v>9</v>
      </c>
      <c r="BM82" s="5">
        <v>214</v>
      </c>
      <c r="BN82" s="5">
        <v>9</v>
      </c>
      <c r="BO82" s="5">
        <v>220</v>
      </c>
      <c r="BP82" s="5">
        <v>9</v>
      </c>
      <c r="BQ82" s="5">
        <v>303</v>
      </c>
      <c r="BR82" s="5"/>
      <c r="BS82" s="5"/>
      <c r="BT82" s="5">
        <v>9</v>
      </c>
      <c r="BU82" s="5">
        <v>1149</v>
      </c>
      <c r="BV82" s="5">
        <v>9</v>
      </c>
      <c r="BW82" s="5">
        <v>368</v>
      </c>
      <c r="BX82" s="5">
        <v>9</v>
      </c>
      <c r="BY82" s="5">
        <v>319</v>
      </c>
      <c r="BZ82" s="5">
        <v>9</v>
      </c>
      <c r="CA82" s="5">
        <v>358</v>
      </c>
      <c r="CB82" s="5"/>
      <c r="CC82" s="5"/>
      <c r="CD82" s="5">
        <v>9</v>
      </c>
      <c r="CE82" s="5">
        <v>264</v>
      </c>
      <c r="CF82" s="5">
        <v>9</v>
      </c>
      <c r="CG82" s="5">
        <v>269</v>
      </c>
      <c r="CH82" s="5">
        <v>9</v>
      </c>
      <c r="CI82" s="5">
        <v>1625</v>
      </c>
      <c r="CJ82" s="5">
        <v>9</v>
      </c>
      <c r="CK82" s="5">
        <v>465</v>
      </c>
      <c r="CL82" s="5"/>
      <c r="CM82" s="4"/>
      <c r="CN82" s="5">
        <v>9</v>
      </c>
      <c r="CO82" s="5">
        <v>196</v>
      </c>
      <c r="CP82" s="5">
        <v>9</v>
      </c>
      <c r="CQ82" s="5">
        <v>224</v>
      </c>
      <c r="CR82" s="5">
        <v>9</v>
      </c>
      <c r="CS82" s="5">
        <v>200</v>
      </c>
      <c r="CT82" s="5">
        <v>9</v>
      </c>
      <c r="CU82" s="5">
        <v>218</v>
      </c>
      <c r="CV82" s="5"/>
      <c r="CW82" s="5"/>
      <c r="CX82" s="5">
        <v>9</v>
      </c>
      <c r="CY82" s="5">
        <v>234</v>
      </c>
      <c r="CZ82" s="5">
        <v>9</v>
      </c>
      <c r="DA82" s="5">
        <v>223</v>
      </c>
      <c r="DB82" s="5">
        <v>9</v>
      </c>
      <c r="DC82" s="5">
        <v>226</v>
      </c>
      <c r="DD82" s="5">
        <v>9</v>
      </c>
      <c r="DE82" s="5">
        <v>224</v>
      </c>
      <c r="DF82" s="5"/>
      <c r="DG82" s="5"/>
      <c r="DH82" s="5">
        <v>9</v>
      </c>
      <c r="DI82" s="5">
        <v>233</v>
      </c>
      <c r="DJ82" s="5">
        <v>9</v>
      </c>
      <c r="DK82" s="5">
        <v>241</v>
      </c>
      <c r="DL82" s="5">
        <v>9</v>
      </c>
      <c r="DM82" s="5">
        <v>247</v>
      </c>
      <c r="DN82" s="5">
        <v>9</v>
      </c>
      <c r="DO82" s="5">
        <v>237</v>
      </c>
      <c r="DP82" s="5"/>
      <c r="DQ82" s="4"/>
      <c r="DR82" s="5">
        <v>9</v>
      </c>
      <c r="DS82" s="5">
        <v>1164</v>
      </c>
      <c r="DT82" s="5">
        <v>9</v>
      </c>
      <c r="DU82" s="5">
        <v>5049</v>
      </c>
      <c r="DV82" s="5">
        <v>9</v>
      </c>
      <c r="DW82" s="5">
        <v>769</v>
      </c>
      <c r="DX82" s="5">
        <v>9</v>
      </c>
      <c r="DY82" s="5">
        <v>278</v>
      </c>
      <c r="DZ82" s="5"/>
      <c r="EA82" s="5"/>
      <c r="EB82" s="5">
        <v>9</v>
      </c>
      <c r="EC82" s="5">
        <v>790</v>
      </c>
      <c r="ED82" s="5">
        <v>9</v>
      </c>
      <c r="EE82" s="5">
        <v>1918</v>
      </c>
      <c r="EF82" s="5">
        <v>9</v>
      </c>
      <c r="EG82" s="5">
        <v>2039</v>
      </c>
      <c r="EH82" s="5">
        <v>9</v>
      </c>
      <c r="EI82" s="5">
        <v>789</v>
      </c>
      <c r="EJ82" s="5"/>
      <c r="EK82" s="5"/>
      <c r="EL82" s="5">
        <v>9</v>
      </c>
      <c r="EM82" s="5">
        <v>1487</v>
      </c>
      <c r="EN82" s="5">
        <v>9</v>
      </c>
      <c r="EO82" s="5">
        <v>1141</v>
      </c>
      <c r="EP82" s="5">
        <v>9</v>
      </c>
      <c r="EQ82" s="5">
        <v>7964</v>
      </c>
      <c r="ER82" s="5">
        <v>9</v>
      </c>
      <c r="ES82" s="5">
        <v>16126</v>
      </c>
      <c r="ET82" s="5"/>
      <c r="EU82" s="4"/>
      <c r="EV82" s="5">
        <v>9</v>
      </c>
      <c r="EW82" s="5">
        <v>6793</v>
      </c>
      <c r="EX82" s="5">
        <v>9</v>
      </c>
      <c r="EY82" s="5">
        <v>9929</v>
      </c>
      <c r="EZ82" s="5">
        <v>9</v>
      </c>
      <c r="FA82" s="5">
        <v>724</v>
      </c>
      <c r="FB82" s="5">
        <v>9</v>
      </c>
      <c r="FC82" s="5">
        <v>475</v>
      </c>
      <c r="FD82" s="5"/>
      <c r="FE82" s="5"/>
      <c r="FF82" s="5">
        <v>9</v>
      </c>
      <c r="FG82" s="5">
        <v>16212</v>
      </c>
      <c r="FH82" s="5">
        <v>9</v>
      </c>
      <c r="FI82" s="5">
        <v>4606</v>
      </c>
      <c r="FJ82" s="5">
        <v>9</v>
      </c>
      <c r="FK82" s="5">
        <v>650</v>
      </c>
      <c r="FL82" s="5">
        <v>9</v>
      </c>
      <c r="FM82" s="5">
        <v>6651</v>
      </c>
      <c r="FN82" s="5"/>
      <c r="FO82" s="5"/>
      <c r="FP82" s="5">
        <v>9</v>
      </c>
      <c r="FQ82" s="5">
        <v>6713</v>
      </c>
      <c r="FR82" s="5">
        <v>9</v>
      </c>
      <c r="FS82" s="5">
        <v>5043</v>
      </c>
      <c r="FT82" s="5">
        <v>9</v>
      </c>
      <c r="FU82" s="5">
        <v>831</v>
      </c>
      <c r="FV82" s="5">
        <v>9</v>
      </c>
      <c r="FW82" s="5">
        <v>605</v>
      </c>
      <c r="FX82" s="5"/>
      <c r="FY82" s="4"/>
      <c r="FZ82" s="5">
        <v>9</v>
      </c>
      <c r="GA82" s="5">
        <v>663</v>
      </c>
      <c r="GB82" s="5">
        <v>9</v>
      </c>
      <c r="GC82" s="5">
        <v>1033</v>
      </c>
      <c r="GD82" s="5">
        <v>9</v>
      </c>
      <c r="GE82" s="5">
        <v>2068</v>
      </c>
      <c r="GF82" s="5">
        <v>9</v>
      </c>
      <c r="GG82" s="5">
        <v>9252</v>
      </c>
      <c r="GH82" s="5"/>
      <c r="GI82" s="5"/>
      <c r="GJ82" s="5">
        <v>9</v>
      </c>
      <c r="GK82" s="5">
        <v>2507</v>
      </c>
      <c r="GL82" s="5">
        <v>9</v>
      </c>
      <c r="GM82" s="5">
        <v>7215</v>
      </c>
      <c r="GN82" s="5">
        <v>9</v>
      </c>
      <c r="GO82" s="5">
        <v>424</v>
      </c>
      <c r="GP82" s="5">
        <v>9</v>
      </c>
      <c r="GQ82" s="5">
        <v>3523</v>
      </c>
      <c r="GR82" s="5"/>
      <c r="GS82" s="5"/>
      <c r="GT82" s="5">
        <v>9</v>
      </c>
      <c r="GU82" s="5">
        <v>524</v>
      </c>
      <c r="GV82" s="5">
        <v>9</v>
      </c>
      <c r="GW82" s="5">
        <v>12413</v>
      </c>
      <c r="GX82" s="5">
        <v>9</v>
      </c>
      <c r="GY82" s="5">
        <v>7009</v>
      </c>
      <c r="GZ82" s="5">
        <v>9</v>
      </c>
      <c r="HA82" s="5">
        <v>1236</v>
      </c>
      <c r="HB82" s="5"/>
      <c r="HC82" s="4"/>
      <c r="HD82" s="5">
        <v>9</v>
      </c>
      <c r="HE82" s="5">
        <v>245</v>
      </c>
      <c r="HF82" s="5">
        <v>9</v>
      </c>
      <c r="HG82" s="5">
        <v>243</v>
      </c>
      <c r="HH82" s="5">
        <v>9</v>
      </c>
      <c r="HI82" s="5">
        <v>249</v>
      </c>
      <c r="HJ82" s="5">
        <v>9</v>
      </c>
      <c r="HK82" s="5">
        <v>246</v>
      </c>
      <c r="HL82" s="5"/>
      <c r="HM82" s="5"/>
      <c r="HN82" s="5">
        <v>9</v>
      </c>
      <c r="HO82" s="5">
        <v>203</v>
      </c>
      <c r="HP82" s="5">
        <v>9</v>
      </c>
      <c r="HQ82" s="5">
        <v>218</v>
      </c>
      <c r="HR82" s="5">
        <v>9</v>
      </c>
      <c r="HS82" s="5">
        <v>221</v>
      </c>
      <c r="HT82" s="5">
        <v>9</v>
      </c>
      <c r="HU82" s="5">
        <v>220</v>
      </c>
      <c r="HV82" s="5"/>
      <c r="HW82" s="5"/>
      <c r="HX82" s="5">
        <v>9</v>
      </c>
      <c r="HY82" s="5">
        <v>217</v>
      </c>
      <c r="HZ82" s="5">
        <v>9</v>
      </c>
      <c r="IA82" s="5">
        <v>203</v>
      </c>
      <c r="IB82" s="5">
        <v>9</v>
      </c>
      <c r="IC82" s="5">
        <v>211</v>
      </c>
      <c r="ID82" s="5">
        <v>9</v>
      </c>
      <c r="IE82" s="5">
        <v>198</v>
      </c>
    </row>
    <row r="83" spans="1:239" x14ac:dyDescent="0.25">
      <c r="A83" s="4"/>
      <c r="B83" s="5">
        <v>10</v>
      </c>
      <c r="C83" s="5">
        <v>211</v>
      </c>
      <c r="D83" s="5">
        <v>10</v>
      </c>
      <c r="E83" s="5">
        <v>208</v>
      </c>
      <c r="F83" s="5">
        <v>10</v>
      </c>
      <c r="G83" s="5">
        <v>211</v>
      </c>
      <c r="H83" s="5">
        <v>10</v>
      </c>
      <c r="I83" s="5">
        <v>213</v>
      </c>
      <c r="J83" s="5"/>
      <c r="K83" s="5"/>
      <c r="L83" s="5">
        <v>10</v>
      </c>
      <c r="M83" s="5">
        <v>202</v>
      </c>
      <c r="N83" s="5">
        <v>10</v>
      </c>
      <c r="O83" s="5">
        <v>198</v>
      </c>
      <c r="P83" s="5">
        <v>10</v>
      </c>
      <c r="Q83" s="5">
        <v>192</v>
      </c>
      <c r="R83" s="5">
        <v>10</v>
      </c>
      <c r="S83" s="5">
        <v>186</v>
      </c>
      <c r="T83" s="5"/>
      <c r="U83" s="5"/>
      <c r="V83" s="5">
        <v>10</v>
      </c>
      <c r="W83" s="5">
        <v>191</v>
      </c>
      <c r="X83" s="5">
        <v>10</v>
      </c>
      <c r="Y83" s="5">
        <v>199</v>
      </c>
      <c r="Z83" s="5">
        <v>10</v>
      </c>
      <c r="AA83" s="5">
        <v>187</v>
      </c>
      <c r="AB83" s="5">
        <v>10</v>
      </c>
      <c r="AC83" s="5">
        <v>206</v>
      </c>
      <c r="AD83" s="5"/>
      <c r="AE83" s="4"/>
      <c r="AF83" s="5">
        <v>10</v>
      </c>
      <c r="AG83" s="5">
        <v>13065</v>
      </c>
      <c r="AH83" s="5">
        <v>10</v>
      </c>
      <c r="AI83" s="5">
        <v>4709</v>
      </c>
      <c r="AJ83" s="5">
        <v>10</v>
      </c>
      <c r="AK83" s="5">
        <v>802</v>
      </c>
      <c r="AL83" s="5">
        <v>10</v>
      </c>
      <c r="AM83" s="5">
        <v>945</v>
      </c>
      <c r="AN83" s="5"/>
      <c r="AO83" s="5"/>
      <c r="AP83" s="5">
        <v>10</v>
      </c>
      <c r="AQ83" s="5">
        <v>709</v>
      </c>
      <c r="AR83" s="5">
        <v>10</v>
      </c>
      <c r="AS83" s="5">
        <v>8873</v>
      </c>
      <c r="AT83" s="5">
        <v>10</v>
      </c>
      <c r="AU83" s="5">
        <v>3177</v>
      </c>
      <c r="AV83" s="5">
        <v>10</v>
      </c>
      <c r="AW83" s="5">
        <v>6429</v>
      </c>
      <c r="AX83" s="5"/>
      <c r="AY83" s="5"/>
      <c r="AZ83" s="5">
        <v>10</v>
      </c>
      <c r="BA83" s="5">
        <v>410</v>
      </c>
      <c r="BB83" s="5">
        <v>10</v>
      </c>
      <c r="BC83" s="5">
        <v>504</v>
      </c>
      <c r="BD83" s="5">
        <v>10</v>
      </c>
      <c r="BE83" s="5">
        <v>6643</v>
      </c>
      <c r="BF83" s="5">
        <v>10</v>
      </c>
      <c r="BG83" s="5">
        <v>640</v>
      </c>
      <c r="BH83" s="5"/>
      <c r="BI83" s="4"/>
      <c r="BJ83" s="5">
        <v>10</v>
      </c>
      <c r="BK83" s="5">
        <v>460</v>
      </c>
      <c r="BL83" s="5">
        <v>10</v>
      </c>
      <c r="BM83" s="5">
        <v>215</v>
      </c>
      <c r="BN83" s="5">
        <v>10</v>
      </c>
      <c r="BO83" s="5">
        <v>209</v>
      </c>
      <c r="BP83" s="5">
        <v>10</v>
      </c>
      <c r="BQ83" s="5">
        <v>1136</v>
      </c>
      <c r="BR83" s="5"/>
      <c r="BS83" s="5"/>
      <c r="BT83" s="5">
        <v>10</v>
      </c>
      <c r="BU83" s="5">
        <v>946</v>
      </c>
      <c r="BV83" s="5">
        <v>10</v>
      </c>
      <c r="BW83" s="5">
        <v>458</v>
      </c>
      <c r="BX83" s="5">
        <v>10</v>
      </c>
      <c r="BY83" s="5">
        <v>460</v>
      </c>
      <c r="BZ83" s="5">
        <v>10</v>
      </c>
      <c r="CA83" s="5">
        <v>353</v>
      </c>
      <c r="CB83" s="5"/>
      <c r="CC83" s="5"/>
      <c r="CD83" s="5">
        <v>10</v>
      </c>
      <c r="CE83" s="5">
        <v>515</v>
      </c>
      <c r="CF83" s="5">
        <v>10</v>
      </c>
      <c r="CG83" s="5">
        <v>271</v>
      </c>
      <c r="CH83" s="5">
        <v>10</v>
      </c>
      <c r="CI83" s="5">
        <v>280</v>
      </c>
      <c r="CJ83" s="5">
        <v>10</v>
      </c>
      <c r="CK83" s="5">
        <v>386</v>
      </c>
      <c r="CL83" s="5"/>
      <c r="CM83" s="4"/>
      <c r="CN83" s="5">
        <v>10</v>
      </c>
      <c r="CO83" s="5">
        <v>205</v>
      </c>
      <c r="CP83" s="5">
        <v>10</v>
      </c>
      <c r="CQ83" s="5">
        <v>203</v>
      </c>
      <c r="CR83" s="5">
        <v>10</v>
      </c>
      <c r="CS83" s="5">
        <v>200</v>
      </c>
      <c r="CT83" s="5">
        <v>10</v>
      </c>
      <c r="CU83" s="5">
        <v>210</v>
      </c>
      <c r="CV83" s="5"/>
      <c r="CW83" s="5"/>
      <c r="CX83" s="5">
        <v>10</v>
      </c>
      <c r="CY83" s="5">
        <v>237</v>
      </c>
      <c r="CZ83" s="5">
        <v>10</v>
      </c>
      <c r="DA83" s="5">
        <v>226</v>
      </c>
      <c r="DB83" s="5">
        <v>10</v>
      </c>
      <c r="DC83" s="5">
        <v>228</v>
      </c>
      <c r="DD83" s="5">
        <v>10</v>
      </c>
      <c r="DE83" s="5">
        <v>235</v>
      </c>
      <c r="DF83" s="5"/>
      <c r="DG83" s="5"/>
      <c r="DH83" s="5">
        <v>10</v>
      </c>
      <c r="DI83" s="5">
        <v>240</v>
      </c>
      <c r="DJ83" s="5">
        <v>10</v>
      </c>
      <c r="DK83" s="5">
        <v>245</v>
      </c>
      <c r="DL83" s="5">
        <v>10</v>
      </c>
      <c r="DM83" s="5">
        <v>251</v>
      </c>
      <c r="DN83" s="5">
        <v>10</v>
      </c>
      <c r="DO83" s="5">
        <v>241</v>
      </c>
      <c r="DP83" s="5"/>
      <c r="DQ83" s="4"/>
      <c r="DR83" s="5">
        <v>10</v>
      </c>
      <c r="DS83" s="5">
        <v>1343</v>
      </c>
      <c r="DT83" s="5">
        <v>10</v>
      </c>
      <c r="DU83" s="5">
        <v>349</v>
      </c>
      <c r="DV83" s="5">
        <v>10</v>
      </c>
      <c r="DW83" s="5">
        <v>2132</v>
      </c>
      <c r="DX83" s="5">
        <v>10</v>
      </c>
      <c r="DY83" s="5">
        <v>383</v>
      </c>
      <c r="DZ83" s="5"/>
      <c r="EA83" s="5"/>
      <c r="EB83" s="5">
        <v>10</v>
      </c>
      <c r="EC83" s="5">
        <v>664</v>
      </c>
      <c r="ED83" s="5">
        <v>10</v>
      </c>
      <c r="EE83" s="5">
        <v>1612</v>
      </c>
      <c r="EF83" s="5">
        <v>10</v>
      </c>
      <c r="EG83" s="5">
        <v>3718</v>
      </c>
      <c r="EH83" s="5">
        <v>10</v>
      </c>
      <c r="EI83" s="5">
        <v>3615</v>
      </c>
      <c r="EJ83" s="5"/>
      <c r="EK83" s="5"/>
      <c r="EL83" s="5">
        <v>10</v>
      </c>
      <c r="EM83" s="5">
        <v>7138</v>
      </c>
      <c r="EN83" s="5">
        <v>10</v>
      </c>
      <c r="EO83" s="5">
        <v>6122</v>
      </c>
      <c r="EP83" s="5">
        <v>10</v>
      </c>
      <c r="EQ83" s="5">
        <v>846</v>
      </c>
      <c r="ER83" s="5">
        <v>10</v>
      </c>
      <c r="ES83" s="5">
        <v>353</v>
      </c>
      <c r="ET83" s="5"/>
      <c r="EU83" s="4"/>
      <c r="EV83" s="5">
        <v>10</v>
      </c>
      <c r="EW83" s="5">
        <v>6097</v>
      </c>
      <c r="EX83" s="5">
        <v>10</v>
      </c>
      <c r="EY83" s="5">
        <v>1025</v>
      </c>
      <c r="EZ83" s="5">
        <v>10</v>
      </c>
      <c r="FA83" s="5">
        <v>1233</v>
      </c>
      <c r="FB83" s="5">
        <v>10</v>
      </c>
      <c r="FC83" s="5">
        <v>501</v>
      </c>
      <c r="FD83" s="5"/>
      <c r="FE83" s="5"/>
      <c r="FF83" s="5">
        <v>10</v>
      </c>
      <c r="FG83" s="5">
        <v>1327</v>
      </c>
      <c r="FH83" s="5">
        <v>10</v>
      </c>
      <c r="FI83" s="5">
        <v>11499</v>
      </c>
      <c r="FJ83" s="5">
        <v>10</v>
      </c>
      <c r="FK83" s="5">
        <v>2962</v>
      </c>
      <c r="FL83" s="5">
        <v>10</v>
      </c>
      <c r="FM83" s="5">
        <v>1361</v>
      </c>
      <c r="FN83" s="5"/>
      <c r="FO83" s="5"/>
      <c r="FP83" s="5">
        <v>10</v>
      </c>
      <c r="FQ83" s="5">
        <v>1033</v>
      </c>
      <c r="FR83" s="5">
        <v>10</v>
      </c>
      <c r="FS83" s="5">
        <v>744</v>
      </c>
      <c r="FT83" s="5">
        <v>10</v>
      </c>
      <c r="FU83" s="5">
        <v>11260</v>
      </c>
      <c r="FV83" s="5">
        <v>10</v>
      </c>
      <c r="FW83" s="5">
        <v>644</v>
      </c>
      <c r="FX83" s="5"/>
      <c r="FY83" s="4"/>
      <c r="FZ83" s="5">
        <v>10</v>
      </c>
      <c r="GA83" s="5">
        <v>4942</v>
      </c>
      <c r="GB83" s="5">
        <v>10</v>
      </c>
      <c r="GC83" s="5">
        <v>741</v>
      </c>
      <c r="GD83" s="5">
        <v>10</v>
      </c>
      <c r="GE83" s="5">
        <v>2562</v>
      </c>
      <c r="GF83" s="5">
        <v>10</v>
      </c>
      <c r="GG83" s="5">
        <v>1007</v>
      </c>
      <c r="GH83" s="5"/>
      <c r="GI83" s="5"/>
      <c r="GJ83" s="5">
        <v>10</v>
      </c>
      <c r="GK83" s="5">
        <v>1736</v>
      </c>
      <c r="GL83" s="5">
        <v>10</v>
      </c>
      <c r="GM83" s="5">
        <v>9139</v>
      </c>
      <c r="GN83" s="5">
        <v>10</v>
      </c>
      <c r="GO83" s="5">
        <v>420</v>
      </c>
      <c r="GP83" s="5">
        <v>10</v>
      </c>
      <c r="GQ83" s="5">
        <v>404</v>
      </c>
      <c r="GR83" s="5"/>
      <c r="GS83" s="5"/>
      <c r="GT83" s="5">
        <v>10</v>
      </c>
      <c r="GU83" s="5">
        <v>1099</v>
      </c>
      <c r="GV83" s="5">
        <v>10</v>
      </c>
      <c r="GW83" s="5">
        <v>687</v>
      </c>
      <c r="GX83" s="5">
        <v>10</v>
      </c>
      <c r="GY83" s="5">
        <v>16095</v>
      </c>
      <c r="GZ83" s="5">
        <v>10</v>
      </c>
      <c r="HA83" s="5">
        <v>1473</v>
      </c>
      <c r="HB83" s="5"/>
      <c r="HC83" s="4"/>
      <c r="HD83" s="5">
        <v>10</v>
      </c>
      <c r="HE83" s="5">
        <v>240</v>
      </c>
      <c r="HF83" s="5">
        <v>10</v>
      </c>
      <c r="HG83" s="5">
        <v>248</v>
      </c>
      <c r="HH83" s="5">
        <v>10</v>
      </c>
      <c r="HI83" s="5">
        <v>249</v>
      </c>
      <c r="HJ83" s="5">
        <v>10</v>
      </c>
      <c r="HK83" s="5">
        <v>231</v>
      </c>
      <c r="HL83" s="5"/>
      <c r="HM83" s="5"/>
      <c r="HN83" s="5">
        <v>10</v>
      </c>
      <c r="HO83" s="5">
        <v>199</v>
      </c>
      <c r="HP83" s="5">
        <v>10</v>
      </c>
      <c r="HQ83" s="5">
        <v>225</v>
      </c>
      <c r="HR83" s="5">
        <v>10</v>
      </c>
      <c r="HS83" s="5">
        <v>218</v>
      </c>
      <c r="HT83" s="5">
        <v>10</v>
      </c>
      <c r="HU83" s="5">
        <v>221</v>
      </c>
      <c r="HV83" s="5"/>
      <c r="HW83" s="5"/>
      <c r="HX83" s="5">
        <v>10</v>
      </c>
      <c r="HY83" s="5">
        <v>219</v>
      </c>
      <c r="HZ83" s="5">
        <v>10</v>
      </c>
      <c r="IA83" s="5">
        <v>199</v>
      </c>
      <c r="IB83" s="5">
        <v>10</v>
      </c>
      <c r="IC83" s="5">
        <v>209</v>
      </c>
      <c r="ID83" s="5">
        <v>10</v>
      </c>
      <c r="IE83" s="5">
        <v>198</v>
      </c>
    </row>
    <row r="84" spans="1:239" x14ac:dyDescent="0.25">
      <c r="A84" s="4"/>
      <c r="B84" s="5">
        <v>11</v>
      </c>
      <c r="C84" s="5">
        <v>209</v>
      </c>
      <c r="D84" s="5">
        <v>11</v>
      </c>
      <c r="E84" s="5">
        <v>217</v>
      </c>
      <c r="F84" s="5">
        <v>11</v>
      </c>
      <c r="G84" s="5">
        <v>216</v>
      </c>
      <c r="H84" s="5">
        <v>11</v>
      </c>
      <c r="I84" s="5">
        <v>214</v>
      </c>
      <c r="J84" s="5"/>
      <c r="K84" s="5"/>
      <c r="L84" s="5">
        <v>11</v>
      </c>
      <c r="M84" s="5">
        <v>214</v>
      </c>
      <c r="N84" s="5">
        <v>11</v>
      </c>
      <c r="O84" s="5">
        <v>199</v>
      </c>
      <c r="P84" s="5">
        <v>11</v>
      </c>
      <c r="Q84" s="5">
        <v>192</v>
      </c>
      <c r="R84" s="5">
        <v>11</v>
      </c>
      <c r="S84" s="5">
        <v>191</v>
      </c>
      <c r="T84" s="5"/>
      <c r="U84" s="5"/>
      <c r="V84" s="5">
        <v>11</v>
      </c>
      <c r="W84" s="5">
        <v>199</v>
      </c>
      <c r="X84" s="5">
        <v>11</v>
      </c>
      <c r="Y84" s="5">
        <v>214</v>
      </c>
      <c r="Z84" s="5">
        <v>11</v>
      </c>
      <c r="AA84" s="5">
        <v>196</v>
      </c>
      <c r="AB84" s="5">
        <v>11</v>
      </c>
      <c r="AC84" s="5">
        <v>190</v>
      </c>
      <c r="AD84" s="5"/>
      <c r="AE84" s="4"/>
      <c r="AF84" s="5">
        <v>11</v>
      </c>
      <c r="AG84" s="5">
        <v>15994</v>
      </c>
      <c r="AH84" s="5">
        <v>11</v>
      </c>
      <c r="AI84" s="5">
        <v>915</v>
      </c>
      <c r="AJ84" s="5">
        <v>11</v>
      </c>
      <c r="AK84" s="5">
        <v>14698</v>
      </c>
      <c r="AL84" s="5">
        <v>11</v>
      </c>
      <c r="AM84" s="5">
        <v>869</v>
      </c>
      <c r="AN84" s="5"/>
      <c r="AO84" s="5"/>
      <c r="AP84" s="5">
        <v>11</v>
      </c>
      <c r="AQ84" s="5">
        <v>745</v>
      </c>
      <c r="AR84" s="5">
        <v>11</v>
      </c>
      <c r="AS84" s="5">
        <v>7457</v>
      </c>
      <c r="AT84" s="5">
        <v>11</v>
      </c>
      <c r="AU84" s="5">
        <v>1668</v>
      </c>
      <c r="AV84" s="5">
        <v>11</v>
      </c>
      <c r="AW84" s="5">
        <v>4609</v>
      </c>
      <c r="AX84" s="5"/>
      <c r="AY84" s="5"/>
      <c r="AZ84" s="5">
        <v>11</v>
      </c>
      <c r="BA84" s="5">
        <v>456</v>
      </c>
      <c r="BB84" s="5">
        <v>11</v>
      </c>
      <c r="BC84" s="5">
        <v>682</v>
      </c>
      <c r="BD84" s="5">
        <v>11</v>
      </c>
      <c r="BE84" s="5">
        <v>3797</v>
      </c>
      <c r="BF84" s="5">
        <v>11</v>
      </c>
      <c r="BG84" s="5">
        <v>715</v>
      </c>
      <c r="BH84" s="5"/>
      <c r="BI84" s="4"/>
      <c r="BJ84" s="5">
        <v>11</v>
      </c>
      <c r="BK84" s="5">
        <v>283</v>
      </c>
      <c r="BL84" s="5">
        <v>11</v>
      </c>
      <c r="BM84" s="5">
        <v>223</v>
      </c>
      <c r="BN84" s="5">
        <v>11</v>
      </c>
      <c r="BO84" s="5">
        <v>230</v>
      </c>
      <c r="BP84" s="5">
        <v>11</v>
      </c>
      <c r="BQ84" s="5">
        <v>2900</v>
      </c>
      <c r="BR84" s="5"/>
      <c r="BS84" s="5"/>
      <c r="BT84" s="5">
        <v>11</v>
      </c>
      <c r="BU84" s="5">
        <v>878</v>
      </c>
      <c r="BV84" s="5">
        <v>11</v>
      </c>
      <c r="BW84" s="5">
        <v>4602</v>
      </c>
      <c r="BX84" s="5">
        <v>11</v>
      </c>
      <c r="BY84" s="5">
        <v>387</v>
      </c>
      <c r="BZ84" s="5">
        <v>11</v>
      </c>
      <c r="CA84" s="5">
        <v>538</v>
      </c>
      <c r="CB84" s="5"/>
      <c r="CC84" s="5"/>
      <c r="CD84" s="5">
        <v>11</v>
      </c>
      <c r="CE84" s="5">
        <v>501</v>
      </c>
      <c r="CF84" s="5">
        <v>11</v>
      </c>
      <c r="CG84" s="5">
        <v>312</v>
      </c>
      <c r="CH84" s="5">
        <v>11</v>
      </c>
      <c r="CI84" s="5">
        <v>587</v>
      </c>
      <c r="CJ84" s="5">
        <v>11</v>
      </c>
      <c r="CK84" s="5">
        <v>296</v>
      </c>
      <c r="CL84" s="5"/>
      <c r="CM84" s="4"/>
      <c r="CN84" s="5">
        <v>11</v>
      </c>
      <c r="CO84" s="5">
        <v>207</v>
      </c>
      <c r="CP84" s="5">
        <v>11</v>
      </c>
      <c r="CQ84" s="5">
        <v>204</v>
      </c>
      <c r="CR84" s="5">
        <v>11</v>
      </c>
      <c r="CS84" s="5">
        <v>204</v>
      </c>
      <c r="CT84" s="5">
        <v>11</v>
      </c>
      <c r="CU84" s="5">
        <v>221</v>
      </c>
      <c r="CV84" s="5"/>
      <c r="CW84" s="5"/>
      <c r="CX84" s="5">
        <v>11</v>
      </c>
      <c r="CY84" s="5">
        <v>243</v>
      </c>
      <c r="CZ84" s="5">
        <v>11</v>
      </c>
      <c r="DA84" s="5">
        <v>235</v>
      </c>
      <c r="DB84" s="5">
        <v>11</v>
      </c>
      <c r="DC84" s="5">
        <v>247</v>
      </c>
      <c r="DD84" s="5">
        <v>11</v>
      </c>
      <c r="DE84" s="5">
        <v>232</v>
      </c>
      <c r="DF84" s="5"/>
      <c r="DG84" s="5"/>
      <c r="DH84" s="5">
        <v>11</v>
      </c>
      <c r="DI84" s="5">
        <v>253</v>
      </c>
      <c r="DJ84" s="5">
        <v>11</v>
      </c>
      <c r="DK84" s="5">
        <v>245</v>
      </c>
      <c r="DL84" s="5">
        <v>11</v>
      </c>
      <c r="DM84" s="5">
        <v>236</v>
      </c>
      <c r="DN84" s="5">
        <v>11</v>
      </c>
      <c r="DO84" s="5">
        <v>242</v>
      </c>
      <c r="DP84" s="5"/>
      <c r="DQ84" s="4"/>
      <c r="DR84" s="5">
        <v>11</v>
      </c>
      <c r="DS84" s="5">
        <v>2210</v>
      </c>
      <c r="DT84" s="5">
        <v>11</v>
      </c>
      <c r="DU84" s="5">
        <v>1057</v>
      </c>
      <c r="DV84" s="5">
        <v>11</v>
      </c>
      <c r="DW84" s="5">
        <v>3058</v>
      </c>
      <c r="DX84" s="5">
        <v>11</v>
      </c>
      <c r="DY84" s="5">
        <v>1153</v>
      </c>
      <c r="DZ84" s="5"/>
      <c r="EA84" s="5"/>
      <c r="EB84" s="5">
        <v>11</v>
      </c>
      <c r="EC84" s="5">
        <v>3237</v>
      </c>
      <c r="ED84" s="5">
        <v>11</v>
      </c>
      <c r="EE84" s="5">
        <v>892</v>
      </c>
      <c r="EF84" s="5">
        <v>11</v>
      </c>
      <c r="EG84" s="5">
        <v>3804</v>
      </c>
      <c r="EH84" s="5">
        <v>11</v>
      </c>
      <c r="EI84" s="5">
        <v>2406</v>
      </c>
      <c r="EJ84" s="5"/>
      <c r="EK84" s="5"/>
      <c r="EL84" s="5">
        <v>11</v>
      </c>
      <c r="EM84" s="5">
        <v>1799</v>
      </c>
      <c r="EN84" s="5">
        <v>11</v>
      </c>
      <c r="EO84" s="5">
        <v>8497</v>
      </c>
      <c r="EP84" s="5">
        <v>11</v>
      </c>
      <c r="EQ84" s="5">
        <v>1573</v>
      </c>
      <c r="ER84" s="5">
        <v>11</v>
      </c>
      <c r="ES84" s="5">
        <v>333</v>
      </c>
      <c r="ET84" s="5"/>
      <c r="EU84" s="4"/>
      <c r="EV84" s="5">
        <v>11</v>
      </c>
      <c r="EW84" s="5">
        <v>10994</v>
      </c>
      <c r="EX84" s="5">
        <v>11</v>
      </c>
      <c r="EY84" s="5">
        <v>14653</v>
      </c>
      <c r="EZ84" s="5">
        <v>11</v>
      </c>
      <c r="FA84" s="5">
        <v>753</v>
      </c>
      <c r="FB84" s="5">
        <v>11</v>
      </c>
      <c r="FC84" s="5">
        <v>2211</v>
      </c>
      <c r="FD84" s="5"/>
      <c r="FE84" s="5"/>
      <c r="FF84" s="5">
        <v>11</v>
      </c>
      <c r="FG84" s="5">
        <v>16375</v>
      </c>
      <c r="FH84" s="5">
        <v>11</v>
      </c>
      <c r="FI84" s="5">
        <v>2569</v>
      </c>
      <c r="FJ84" s="5">
        <v>11</v>
      </c>
      <c r="FK84" s="5">
        <v>2282</v>
      </c>
      <c r="FL84" s="5">
        <v>11</v>
      </c>
      <c r="FM84" s="5">
        <v>7109</v>
      </c>
      <c r="FN84" s="5"/>
      <c r="FO84" s="5"/>
      <c r="FP84" s="5">
        <v>11</v>
      </c>
      <c r="FQ84" s="5">
        <v>2372</v>
      </c>
      <c r="FR84" s="5">
        <v>11</v>
      </c>
      <c r="FS84" s="5">
        <v>680</v>
      </c>
      <c r="FT84" s="5">
        <v>11</v>
      </c>
      <c r="FU84" s="5">
        <v>553</v>
      </c>
      <c r="FV84" s="5">
        <v>11</v>
      </c>
      <c r="FW84" s="5">
        <v>667</v>
      </c>
      <c r="FX84" s="5"/>
      <c r="FY84" s="4"/>
      <c r="FZ84" s="5">
        <v>11</v>
      </c>
      <c r="GA84" s="5">
        <v>575</v>
      </c>
      <c r="GB84" s="5">
        <v>11</v>
      </c>
      <c r="GC84" s="5">
        <v>659</v>
      </c>
      <c r="GD84" s="5">
        <v>11</v>
      </c>
      <c r="GE84" s="5">
        <v>630</v>
      </c>
      <c r="GF84" s="5">
        <v>11</v>
      </c>
      <c r="GG84" s="5">
        <v>1184</v>
      </c>
      <c r="GH84" s="5"/>
      <c r="GI84" s="5"/>
      <c r="GJ84" s="5">
        <v>11</v>
      </c>
      <c r="GK84" s="5">
        <v>2507</v>
      </c>
      <c r="GL84" s="5">
        <v>11</v>
      </c>
      <c r="GM84" s="5">
        <v>3695</v>
      </c>
      <c r="GN84" s="5">
        <v>11</v>
      </c>
      <c r="GO84" s="5">
        <v>415</v>
      </c>
      <c r="GP84" s="5">
        <v>11</v>
      </c>
      <c r="GQ84" s="5">
        <v>589</v>
      </c>
      <c r="GR84" s="5"/>
      <c r="GS84" s="5"/>
      <c r="GT84" s="5">
        <v>11</v>
      </c>
      <c r="GU84" s="5">
        <v>1080</v>
      </c>
      <c r="GV84" s="5">
        <v>11</v>
      </c>
      <c r="GW84" s="5">
        <v>505</v>
      </c>
      <c r="GX84" s="5">
        <v>11</v>
      </c>
      <c r="GY84" s="5">
        <v>4984</v>
      </c>
      <c r="GZ84" s="5">
        <v>11</v>
      </c>
      <c r="HA84" s="5">
        <v>644</v>
      </c>
      <c r="HB84" s="5"/>
      <c r="HC84" s="4"/>
      <c r="HD84" s="5">
        <v>11</v>
      </c>
      <c r="HE84" s="5">
        <v>267</v>
      </c>
      <c r="HF84" s="5">
        <v>11</v>
      </c>
      <c r="HG84" s="5">
        <v>235</v>
      </c>
      <c r="HH84" s="5">
        <v>11</v>
      </c>
      <c r="HI84" s="5">
        <v>251</v>
      </c>
      <c r="HJ84" s="5">
        <v>11</v>
      </c>
      <c r="HK84" s="5">
        <v>239</v>
      </c>
      <c r="HL84" s="5"/>
      <c r="HM84" s="5"/>
      <c r="HN84" s="5">
        <v>11</v>
      </c>
      <c r="HO84" s="5">
        <v>201</v>
      </c>
      <c r="HP84" s="5">
        <v>11</v>
      </c>
      <c r="HQ84" s="5">
        <v>209</v>
      </c>
      <c r="HR84" s="5">
        <v>11</v>
      </c>
      <c r="HS84" s="5">
        <v>223</v>
      </c>
      <c r="HT84" s="5">
        <v>11</v>
      </c>
      <c r="HU84" s="5">
        <v>223</v>
      </c>
      <c r="HV84" s="5"/>
      <c r="HW84" s="5"/>
      <c r="HX84" s="5">
        <v>11</v>
      </c>
      <c r="HY84" s="5">
        <v>213</v>
      </c>
      <c r="HZ84" s="5">
        <v>11</v>
      </c>
      <c r="IA84" s="5">
        <v>201</v>
      </c>
      <c r="IB84" s="5">
        <v>11</v>
      </c>
      <c r="IC84" s="5">
        <v>204</v>
      </c>
      <c r="ID84" s="5">
        <v>11</v>
      </c>
      <c r="IE84" s="5">
        <v>202</v>
      </c>
    </row>
    <row r="85" spans="1:239" x14ac:dyDescent="0.25">
      <c r="A85" s="4"/>
      <c r="B85" s="5">
        <v>12</v>
      </c>
      <c r="C85" s="5">
        <v>217</v>
      </c>
      <c r="D85" s="5">
        <v>12</v>
      </c>
      <c r="E85" s="5">
        <v>207</v>
      </c>
      <c r="F85" s="5">
        <v>12</v>
      </c>
      <c r="G85" s="5">
        <v>212</v>
      </c>
      <c r="H85" s="5">
        <v>12</v>
      </c>
      <c r="I85" s="5">
        <v>216</v>
      </c>
      <c r="J85" s="5"/>
      <c r="K85" s="5"/>
      <c r="L85" s="5">
        <v>12</v>
      </c>
      <c r="M85" s="5">
        <v>195</v>
      </c>
      <c r="N85" s="5">
        <v>12</v>
      </c>
      <c r="O85" s="5">
        <v>203</v>
      </c>
      <c r="P85" s="5">
        <v>12</v>
      </c>
      <c r="Q85" s="5">
        <v>190</v>
      </c>
      <c r="R85" s="5">
        <v>12</v>
      </c>
      <c r="S85" s="5">
        <v>189</v>
      </c>
      <c r="T85" s="5"/>
      <c r="U85" s="5"/>
      <c r="V85" s="5">
        <v>12</v>
      </c>
      <c r="W85" s="5">
        <v>191</v>
      </c>
      <c r="X85" s="5">
        <v>12</v>
      </c>
      <c r="Y85" s="5">
        <v>199</v>
      </c>
      <c r="Z85" s="5">
        <v>12</v>
      </c>
      <c r="AA85" s="5">
        <v>197</v>
      </c>
      <c r="AB85" s="5">
        <v>12</v>
      </c>
      <c r="AC85" s="5">
        <v>199</v>
      </c>
      <c r="AD85" s="5"/>
      <c r="AE85" s="4"/>
      <c r="AF85" s="5">
        <v>12</v>
      </c>
      <c r="AG85" s="5">
        <v>15869</v>
      </c>
      <c r="AH85" s="5">
        <v>12</v>
      </c>
      <c r="AI85" s="5">
        <v>987</v>
      </c>
      <c r="AJ85" s="5">
        <v>12</v>
      </c>
      <c r="AK85" s="5">
        <v>15478</v>
      </c>
      <c r="AL85" s="5">
        <v>12</v>
      </c>
      <c r="AM85" s="5">
        <v>947</v>
      </c>
      <c r="AN85" s="5"/>
      <c r="AO85" s="5"/>
      <c r="AP85" s="5">
        <v>12</v>
      </c>
      <c r="AQ85" s="5">
        <v>638</v>
      </c>
      <c r="AR85" s="5">
        <v>12</v>
      </c>
      <c r="AS85" s="5">
        <v>789</v>
      </c>
      <c r="AT85" s="5">
        <v>12</v>
      </c>
      <c r="AU85" s="5">
        <v>838</v>
      </c>
      <c r="AV85" s="5">
        <v>12</v>
      </c>
      <c r="AW85" s="5">
        <v>3824</v>
      </c>
      <c r="AX85" s="5"/>
      <c r="AY85" s="5"/>
      <c r="AZ85" s="5">
        <v>12</v>
      </c>
      <c r="BA85" s="5">
        <v>628</v>
      </c>
      <c r="BB85" s="5">
        <v>12</v>
      </c>
      <c r="BC85" s="5">
        <v>8054</v>
      </c>
      <c r="BD85" s="5">
        <v>12</v>
      </c>
      <c r="BE85" s="5">
        <v>529</v>
      </c>
      <c r="BF85" s="5">
        <v>12</v>
      </c>
      <c r="BG85" s="5">
        <v>728</v>
      </c>
      <c r="BH85" s="5"/>
      <c r="BI85" s="4"/>
      <c r="BJ85" s="5">
        <v>12</v>
      </c>
      <c r="BK85" s="5">
        <v>269</v>
      </c>
      <c r="BL85" s="5">
        <v>12</v>
      </c>
      <c r="BM85" s="5">
        <v>215</v>
      </c>
      <c r="BN85" s="5">
        <v>12</v>
      </c>
      <c r="BO85" s="5">
        <v>229</v>
      </c>
      <c r="BP85" s="5">
        <v>12</v>
      </c>
      <c r="BQ85" s="5">
        <v>231</v>
      </c>
      <c r="BR85" s="5"/>
      <c r="BS85" s="5"/>
      <c r="BT85" s="5">
        <v>12</v>
      </c>
      <c r="BU85" s="5">
        <v>520</v>
      </c>
      <c r="BV85" s="5">
        <v>12</v>
      </c>
      <c r="BW85" s="5">
        <v>517</v>
      </c>
      <c r="BX85" s="5">
        <v>12</v>
      </c>
      <c r="BY85" s="5">
        <v>379</v>
      </c>
      <c r="BZ85" s="5">
        <v>12</v>
      </c>
      <c r="CA85" s="5">
        <v>4487</v>
      </c>
      <c r="CB85" s="5"/>
      <c r="CC85" s="5"/>
      <c r="CD85" s="5">
        <v>12</v>
      </c>
      <c r="CE85" s="5">
        <v>1974</v>
      </c>
      <c r="CF85" s="5">
        <v>12</v>
      </c>
      <c r="CG85" s="5">
        <v>301</v>
      </c>
      <c r="CH85" s="5">
        <v>12</v>
      </c>
      <c r="CI85" s="5">
        <v>736</v>
      </c>
      <c r="CJ85" s="5">
        <v>12</v>
      </c>
      <c r="CK85" s="5">
        <v>1135</v>
      </c>
      <c r="CL85" s="5"/>
      <c r="CM85" s="4"/>
      <c r="CN85" s="5">
        <v>12</v>
      </c>
      <c r="CO85" s="5">
        <v>234</v>
      </c>
      <c r="CP85" s="5">
        <v>12</v>
      </c>
      <c r="CQ85" s="5">
        <v>208</v>
      </c>
      <c r="CR85" s="5">
        <v>12</v>
      </c>
      <c r="CS85" s="5">
        <v>209</v>
      </c>
      <c r="CT85" s="5">
        <v>12</v>
      </c>
      <c r="CU85" s="5">
        <v>214</v>
      </c>
      <c r="CV85" s="5"/>
      <c r="CW85" s="5"/>
      <c r="CX85" s="5">
        <v>12</v>
      </c>
      <c r="CY85" s="5">
        <v>251</v>
      </c>
      <c r="CZ85" s="5">
        <v>12</v>
      </c>
      <c r="DA85" s="5">
        <v>229</v>
      </c>
      <c r="DB85" s="5">
        <v>12</v>
      </c>
      <c r="DC85" s="5">
        <v>239</v>
      </c>
      <c r="DD85" s="5">
        <v>12</v>
      </c>
      <c r="DE85" s="5">
        <v>223</v>
      </c>
      <c r="DF85" s="5"/>
      <c r="DG85" s="5"/>
      <c r="DH85" s="5">
        <v>12</v>
      </c>
      <c r="DI85" s="5">
        <v>237</v>
      </c>
      <c r="DJ85" s="5">
        <v>12</v>
      </c>
      <c r="DK85" s="5">
        <v>242</v>
      </c>
      <c r="DL85" s="5">
        <v>12</v>
      </c>
      <c r="DM85" s="5">
        <v>239</v>
      </c>
      <c r="DN85" s="5">
        <v>12</v>
      </c>
      <c r="DO85" s="5">
        <v>232</v>
      </c>
      <c r="DP85" s="5"/>
      <c r="DQ85" s="4"/>
      <c r="DR85" s="5">
        <v>12</v>
      </c>
      <c r="DS85" s="5">
        <v>1551</v>
      </c>
      <c r="DT85" s="5">
        <v>12</v>
      </c>
      <c r="DU85" s="5">
        <v>350</v>
      </c>
      <c r="DV85" s="5">
        <v>12</v>
      </c>
      <c r="DW85" s="5">
        <v>1964</v>
      </c>
      <c r="DX85" s="5">
        <v>12</v>
      </c>
      <c r="DY85" s="5">
        <v>336</v>
      </c>
      <c r="DZ85" s="5"/>
      <c r="EA85" s="5"/>
      <c r="EB85" s="5">
        <v>12</v>
      </c>
      <c r="EC85" s="5">
        <v>1550</v>
      </c>
      <c r="ED85" s="5">
        <v>12</v>
      </c>
      <c r="EE85" s="5">
        <v>660</v>
      </c>
      <c r="EF85" s="5">
        <v>12</v>
      </c>
      <c r="EG85" s="5">
        <v>3312</v>
      </c>
      <c r="EH85" s="5">
        <v>12</v>
      </c>
      <c r="EI85" s="5">
        <v>1521</v>
      </c>
      <c r="EJ85" s="5"/>
      <c r="EK85" s="5"/>
      <c r="EL85" s="5">
        <v>12</v>
      </c>
      <c r="EM85" s="5">
        <v>1817</v>
      </c>
      <c r="EN85" s="5">
        <v>12</v>
      </c>
      <c r="EO85" s="5">
        <v>10467</v>
      </c>
      <c r="EP85" s="5">
        <v>12</v>
      </c>
      <c r="EQ85" s="5">
        <v>12086</v>
      </c>
      <c r="ER85" s="5">
        <v>12</v>
      </c>
      <c r="ES85" s="5">
        <v>5105</v>
      </c>
      <c r="ET85" s="5"/>
      <c r="EU85" s="4"/>
      <c r="EV85" s="5">
        <v>12</v>
      </c>
      <c r="EW85" s="5">
        <v>11836</v>
      </c>
      <c r="EX85" s="5">
        <v>12</v>
      </c>
      <c r="EY85" s="5">
        <v>2349</v>
      </c>
      <c r="EZ85" s="5">
        <v>12</v>
      </c>
      <c r="FA85" s="5">
        <v>820</v>
      </c>
      <c r="FB85" s="5">
        <v>12</v>
      </c>
      <c r="FC85" s="5">
        <v>526</v>
      </c>
      <c r="FD85" s="5"/>
      <c r="FE85" s="5"/>
      <c r="FF85" s="5">
        <v>12</v>
      </c>
      <c r="FG85" s="5">
        <v>15290</v>
      </c>
      <c r="FH85" s="5">
        <v>12</v>
      </c>
      <c r="FI85" s="5">
        <v>1421</v>
      </c>
      <c r="FJ85" s="5">
        <v>12</v>
      </c>
      <c r="FK85" s="5">
        <v>628</v>
      </c>
      <c r="FL85" s="5">
        <v>12</v>
      </c>
      <c r="FM85" s="5">
        <v>6501</v>
      </c>
      <c r="FN85" s="5"/>
      <c r="FO85" s="5"/>
      <c r="FP85" s="5">
        <v>12</v>
      </c>
      <c r="FQ85" s="5">
        <v>882</v>
      </c>
      <c r="FR85" s="5">
        <v>12</v>
      </c>
      <c r="FS85" s="5">
        <v>11609</v>
      </c>
      <c r="FT85" s="5">
        <v>12</v>
      </c>
      <c r="FU85" s="5">
        <v>641</v>
      </c>
      <c r="FV85" s="5">
        <v>12</v>
      </c>
      <c r="FW85" s="5">
        <v>14696</v>
      </c>
      <c r="FX85" s="5"/>
      <c r="FY85" s="4"/>
      <c r="FZ85" s="5">
        <v>12</v>
      </c>
      <c r="GA85" s="5">
        <v>1915</v>
      </c>
      <c r="GB85" s="5">
        <v>12</v>
      </c>
      <c r="GC85" s="5">
        <v>1980</v>
      </c>
      <c r="GD85" s="5">
        <v>12</v>
      </c>
      <c r="GE85" s="5">
        <v>624</v>
      </c>
      <c r="GF85" s="5">
        <v>12</v>
      </c>
      <c r="GG85" s="5">
        <v>947</v>
      </c>
      <c r="GH85" s="5"/>
      <c r="GI85" s="5"/>
      <c r="GJ85" s="5">
        <v>12</v>
      </c>
      <c r="GK85" s="5">
        <v>4684</v>
      </c>
      <c r="GL85" s="5">
        <v>12</v>
      </c>
      <c r="GM85" s="5">
        <v>7356</v>
      </c>
      <c r="GN85" s="5">
        <v>12</v>
      </c>
      <c r="GO85" s="5">
        <v>521</v>
      </c>
      <c r="GP85" s="5">
        <v>12</v>
      </c>
      <c r="GQ85" s="5">
        <v>394</v>
      </c>
      <c r="GR85" s="5"/>
      <c r="GS85" s="5"/>
      <c r="GT85" s="5">
        <v>12</v>
      </c>
      <c r="GU85" s="5">
        <v>524</v>
      </c>
      <c r="GV85" s="5">
        <v>12</v>
      </c>
      <c r="GW85" s="5">
        <v>535</v>
      </c>
      <c r="GX85" s="5">
        <v>12</v>
      </c>
      <c r="GY85" s="5">
        <v>5080</v>
      </c>
      <c r="GZ85" s="5">
        <v>12</v>
      </c>
      <c r="HA85" s="5">
        <v>5818</v>
      </c>
      <c r="HB85" s="5"/>
      <c r="HC85" s="4"/>
      <c r="HD85" s="5">
        <v>12</v>
      </c>
      <c r="HE85" s="5">
        <v>254</v>
      </c>
      <c r="HF85" s="5">
        <v>12</v>
      </c>
      <c r="HG85" s="5">
        <v>238</v>
      </c>
      <c r="HH85" s="5">
        <v>12</v>
      </c>
      <c r="HI85" s="5">
        <v>265</v>
      </c>
      <c r="HJ85" s="5">
        <v>12</v>
      </c>
      <c r="HK85" s="5">
        <v>243</v>
      </c>
      <c r="HL85" s="5"/>
      <c r="HM85" s="5"/>
      <c r="HN85" s="5">
        <v>12</v>
      </c>
      <c r="HO85" s="5">
        <v>207</v>
      </c>
      <c r="HP85" s="5">
        <v>12</v>
      </c>
      <c r="HQ85" s="5">
        <v>214</v>
      </c>
      <c r="HR85" s="5">
        <v>12</v>
      </c>
      <c r="HS85" s="5">
        <v>212</v>
      </c>
      <c r="HT85" s="5">
        <v>12</v>
      </c>
      <c r="HU85" s="5">
        <v>225</v>
      </c>
      <c r="HV85" s="5"/>
      <c r="HW85" s="5"/>
      <c r="HX85" s="5">
        <v>12</v>
      </c>
      <c r="HY85" s="5">
        <v>205</v>
      </c>
      <c r="HZ85" s="5">
        <v>12</v>
      </c>
      <c r="IA85" s="5">
        <v>198</v>
      </c>
      <c r="IB85" s="5">
        <v>12</v>
      </c>
      <c r="IC85" s="5">
        <v>198</v>
      </c>
      <c r="ID85" s="5">
        <v>12</v>
      </c>
      <c r="IE85" s="5">
        <v>200</v>
      </c>
    </row>
    <row r="86" spans="1:239" x14ac:dyDescent="0.25">
      <c r="A86" s="4"/>
      <c r="B86" s="5">
        <v>13</v>
      </c>
      <c r="C86" s="5">
        <v>205</v>
      </c>
      <c r="D86" s="5">
        <v>13</v>
      </c>
      <c r="E86" s="5">
        <v>204</v>
      </c>
      <c r="F86" s="5">
        <v>13</v>
      </c>
      <c r="G86" s="5">
        <v>214</v>
      </c>
      <c r="H86" s="5">
        <v>13</v>
      </c>
      <c r="I86" s="5">
        <v>259</v>
      </c>
      <c r="J86" s="5"/>
      <c r="K86" s="5"/>
      <c r="L86" s="5">
        <v>13</v>
      </c>
      <c r="M86" s="5">
        <v>179</v>
      </c>
      <c r="N86" s="5">
        <v>13</v>
      </c>
      <c r="O86" s="5">
        <v>198</v>
      </c>
      <c r="P86" s="5">
        <v>13</v>
      </c>
      <c r="Q86" s="5">
        <v>185</v>
      </c>
      <c r="R86" s="5">
        <v>13</v>
      </c>
      <c r="S86" s="5">
        <v>195</v>
      </c>
      <c r="T86" s="5"/>
      <c r="U86" s="5"/>
      <c r="V86" s="5">
        <v>13</v>
      </c>
      <c r="W86" s="5">
        <v>194</v>
      </c>
      <c r="X86" s="5">
        <v>13</v>
      </c>
      <c r="Y86" s="5">
        <v>199</v>
      </c>
      <c r="Z86" s="5">
        <v>13</v>
      </c>
      <c r="AA86" s="5">
        <v>194</v>
      </c>
      <c r="AB86" s="5">
        <v>13</v>
      </c>
      <c r="AC86" s="5">
        <v>189</v>
      </c>
      <c r="AD86" s="5"/>
      <c r="AE86" s="4"/>
      <c r="AF86" s="5">
        <v>13</v>
      </c>
      <c r="AG86" s="5">
        <v>727</v>
      </c>
      <c r="AH86" s="5">
        <v>13</v>
      </c>
      <c r="AI86" s="5">
        <v>16260</v>
      </c>
      <c r="AJ86" s="5">
        <v>13</v>
      </c>
      <c r="AK86" s="5">
        <v>4020</v>
      </c>
      <c r="AL86" s="5">
        <v>13</v>
      </c>
      <c r="AM86" s="5">
        <v>3455</v>
      </c>
      <c r="AN86" s="5"/>
      <c r="AO86" s="5"/>
      <c r="AP86" s="5">
        <v>13</v>
      </c>
      <c r="AQ86" s="5">
        <v>715</v>
      </c>
      <c r="AR86" s="5">
        <v>13</v>
      </c>
      <c r="AS86" s="5">
        <v>5110</v>
      </c>
      <c r="AT86" s="5">
        <v>13</v>
      </c>
      <c r="AU86" s="5">
        <v>1261</v>
      </c>
      <c r="AV86" s="5">
        <v>13</v>
      </c>
      <c r="AW86" s="5">
        <v>2688</v>
      </c>
      <c r="AX86" s="5"/>
      <c r="AY86" s="5"/>
      <c r="AZ86" s="5">
        <v>13</v>
      </c>
      <c r="BA86" s="5">
        <v>1150</v>
      </c>
      <c r="BB86" s="5">
        <v>13</v>
      </c>
      <c r="BC86" s="5">
        <v>460</v>
      </c>
      <c r="BD86" s="5">
        <v>13</v>
      </c>
      <c r="BE86" s="5">
        <v>454</v>
      </c>
      <c r="BF86" s="5">
        <v>13</v>
      </c>
      <c r="BG86" s="5">
        <v>8065</v>
      </c>
      <c r="BH86" s="5"/>
      <c r="BI86" s="4"/>
      <c r="BJ86" s="5">
        <v>13</v>
      </c>
      <c r="BK86" s="5">
        <v>376</v>
      </c>
      <c r="BL86" s="5">
        <v>13</v>
      </c>
      <c r="BM86" s="5">
        <v>514</v>
      </c>
      <c r="BN86" s="5">
        <v>13</v>
      </c>
      <c r="BO86" s="5">
        <v>223</v>
      </c>
      <c r="BP86" s="5">
        <v>13</v>
      </c>
      <c r="BQ86" s="5">
        <v>570</v>
      </c>
      <c r="BR86" s="5"/>
      <c r="BS86" s="5"/>
      <c r="BT86" s="5">
        <v>13</v>
      </c>
      <c r="BU86" s="5">
        <v>760</v>
      </c>
      <c r="BV86" s="5">
        <v>13</v>
      </c>
      <c r="BW86" s="5">
        <v>516</v>
      </c>
      <c r="BX86" s="5">
        <v>13</v>
      </c>
      <c r="BY86" s="5">
        <v>359</v>
      </c>
      <c r="BZ86" s="5">
        <v>13</v>
      </c>
      <c r="CA86" s="5">
        <v>6025</v>
      </c>
      <c r="CB86" s="5"/>
      <c r="CC86" s="5"/>
      <c r="CD86" s="5">
        <v>13</v>
      </c>
      <c r="CE86" s="5">
        <v>1125</v>
      </c>
      <c r="CF86" s="5">
        <v>13</v>
      </c>
      <c r="CG86" s="5">
        <v>422</v>
      </c>
      <c r="CH86" s="5">
        <v>13</v>
      </c>
      <c r="CI86" s="5">
        <v>728</v>
      </c>
      <c r="CJ86" s="5">
        <v>13</v>
      </c>
      <c r="CK86" s="5">
        <v>295</v>
      </c>
      <c r="CL86" s="5"/>
      <c r="CM86" s="4"/>
      <c r="CN86" s="5">
        <v>13</v>
      </c>
      <c r="CO86" s="5">
        <v>202</v>
      </c>
      <c r="CP86" s="5">
        <v>13</v>
      </c>
      <c r="CQ86" s="5">
        <v>206</v>
      </c>
      <c r="CR86" s="5">
        <v>13</v>
      </c>
      <c r="CS86" s="5">
        <v>203</v>
      </c>
      <c r="CT86" s="5">
        <v>13</v>
      </c>
      <c r="CU86" s="5">
        <v>209</v>
      </c>
      <c r="CV86" s="5"/>
      <c r="CW86" s="5"/>
      <c r="CX86" s="5">
        <v>13</v>
      </c>
      <c r="CY86" s="5">
        <v>245</v>
      </c>
      <c r="CZ86" s="5">
        <v>13</v>
      </c>
      <c r="DA86" s="5">
        <v>253</v>
      </c>
      <c r="DB86" s="5">
        <v>13</v>
      </c>
      <c r="DC86" s="5">
        <v>231</v>
      </c>
      <c r="DD86" s="5">
        <v>13</v>
      </c>
      <c r="DE86" s="5">
        <v>221</v>
      </c>
      <c r="DF86" s="5"/>
      <c r="DG86" s="5"/>
      <c r="DH86" s="5">
        <v>13</v>
      </c>
      <c r="DI86" s="5">
        <v>236</v>
      </c>
      <c r="DJ86" s="5">
        <v>13</v>
      </c>
      <c r="DK86" s="5">
        <v>259</v>
      </c>
      <c r="DL86" s="5">
        <v>13</v>
      </c>
      <c r="DM86" s="5">
        <v>235</v>
      </c>
      <c r="DN86" s="5">
        <v>13</v>
      </c>
      <c r="DO86" s="5">
        <v>235</v>
      </c>
      <c r="DP86" s="5"/>
      <c r="DQ86" s="4"/>
      <c r="DR86" s="5">
        <v>13</v>
      </c>
      <c r="DS86" s="5">
        <v>354</v>
      </c>
      <c r="DT86" s="5">
        <v>13</v>
      </c>
      <c r="DU86" s="5">
        <v>638</v>
      </c>
      <c r="DV86" s="5">
        <v>13</v>
      </c>
      <c r="DW86" s="5">
        <v>1075</v>
      </c>
      <c r="DX86" s="5">
        <v>13</v>
      </c>
      <c r="DY86" s="5">
        <v>314</v>
      </c>
      <c r="DZ86" s="5"/>
      <c r="EA86" s="5"/>
      <c r="EB86" s="5">
        <v>13</v>
      </c>
      <c r="EC86" s="5">
        <v>1906</v>
      </c>
      <c r="ED86" s="5">
        <v>13</v>
      </c>
      <c r="EE86" s="5">
        <v>2664</v>
      </c>
      <c r="EF86" s="5">
        <v>13</v>
      </c>
      <c r="EG86" s="5">
        <v>804</v>
      </c>
      <c r="EH86" s="5">
        <v>13</v>
      </c>
      <c r="EI86" s="5">
        <v>1547</v>
      </c>
      <c r="EJ86" s="5"/>
      <c r="EK86" s="5"/>
      <c r="EL86" s="5">
        <v>13</v>
      </c>
      <c r="EM86" s="5">
        <v>4151</v>
      </c>
      <c r="EN86" s="5">
        <v>13</v>
      </c>
      <c r="EO86" s="5">
        <v>6938</v>
      </c>
      <c r="EP86" s="5">
        <v>13</v>
      </c>
      <c r="EQ86" s="5">
        <v>10298</v>
      </c>
      <c r="ER86" s="5">
        <v>13</v>
      </c>
      <c r="ES86" s="5">
        <v>1034</v>
      </c>
      <c r="ET86" s="5"/>
      <c r="EU86" s="4"/>
      <c r="EV86" s="5">
        <v>13</v>
      </c>
      <c r="EW86" s="5">
        <v>536</v>
      </c>
      <c r="EX86" s="5">
        <v>13</v>
      </c>
      <c r="EY86" s="5">
        <v>855</v>
      </c>
      <c r="EZ86" s="5">
        <v>13</v>
      </c>
      <c r="FA86" s="5">
        <v>839</v>
      </c>
      <c r="FB86" s="5">
        <v>13</v>
      </c>
      <c r="FC86" s="5">
        <v>536</v>
      </c>
      <c r="FD86" s="5"/>
      <c r="FE86" s="5"/>
      <c r="FF86" s="5">
        <v>13</v>
      </c>
      <c r="FG86" s="5">
        <v>16287</v>
      </c>
      <c r="FH86" s="5">
        <v>13</v>
      </c>
      <c r="FI86" s="5">
        <v>14802</v>
      </c>
      <c r="FJ86" s="5">
        <v>13</v>
      </c>
      <c r="FK86" s="5">
        <v>11208</v>
      </c>
      <c r="FL86" s="5">
        <v>13</v>
      </c>
      <c r="FM86" s="5">
        <v>1084</v>
      </c>
      <c r="FN86" s="5"/>
      <c r="FO86" s="5"/>
      <c r="FP86" s="5">
        <v>13</v>
      </c>
      <c r="FQ86" s="5">
        <v>7014</v>
      </c>
      <c r="FR86" s="5">
        <v>13</v>
      </c>
      <c r="FS86" s="5">
        <v>15089</v>
      </c>
      <c r="FT86" s="5">
        <v>13</v>
      </c>
      <c r="FU86" s="5">
        <v>1138</v>
      </c>
      <c r="FV86" s="5">
        <v>13</v>
      </c>
      <c r="FW86" s="5">
        <v>988</v>
      </c>
      <c r="FX86" s="5"/>
      <c r="FY86" s="4"/>
      <c r="FZ86" s="5">
        <v>13</v>
      </c>
      <c r="GA86" s="5">
        <v>603</v>
      </c>
      <c r="GB86" s="5">
        <v>13</v>
      </c>
      <c r="GC86" s="5">
        <v>8419</v>
      </c>
      <c r="GD86" s="5">
        <v>13</v>
      </c>
      <c r="GE86" s="5">
        <v>949</v>
      </c>
      <c r="GF86" s="5">
        <v>13</v>
      </c>
      <c r="GG86" s="5">
        <v>5242</v>
      </c>
      <c r="GH86" s="5"/>
      <c r="GI86" s="5"/>
      <c r="GJ86" s="5">
        <v>13</v>
      </c>
      <c r="GK86" s="5">
        <v>874</v>
      </c>
      <c r="GL86" s="5">
        <v>13</v>
      </c>
      <c r="GM86" s="5">
        <v>2691</v>
      </c>
      <c r="GN86" s="5">
        <v>13</v>
      </c>
      <c r="GO86" s="5">
        <v>12650</v>
      </c>
      <c r="GP86" s="5">
        <v>13</v>
      </c>
      <c r="GQ86" s="5">
        <v>2491</v>
      </c>
      <c r="GR86" s="5"/>
      <c r="GS86" s="5"/>
      <c r="GT86" s="5">
        <v>13</v>
      </c>
      <c r="GU86" s="5">
        <v>480</v>
      </c>
      <c r="GV86" s="5">
        <v>13</v>
      </c>
      <c r="GW86" s="5">
        <v>542</v>
      </c>
      <c r="GX86" s="5">
        <v>13</v>
      </c>
      <c r="GY86" s="5">
        <v>5764</v>
      </c>
      <c r="GZ86" s="5">
        <v>13</v>
      </c>
      <c r="HA86" s="5">
        <v>662</v>
      </c>
      <c r="HB86" s="5"/>
      <c r="HC86" s="4"/>
      <c r="HD86" s="5">
        <v>13</v>
      </c>
      <c r="HE86" s="5">
        <v>253</v>
      </c>
      <c r="HF86" s="5">
        <v>13</v>
      </c>
      <c r="HG86" s="5">
        <v>244</v>
      </c>
      <c r="HH86" s="5">
        <v>13</v>
      </c>
      <c r="HI86" s="5">
        <v>255</v>
      </c>
      <c r="HJ86" s="5">
        <v>13</v>
      </c>
      <c r="HK86" s="5">
        <v>242</v>
      </c>
      <c r="HL86" s="5"/>
      <c r="HM86" s="5"/>
      <c r="HN86" s="5">
        <v>13</v>
      </c>
      <c r="HO86" s="5">
        <v>207</v>
      </c>
      <c r="HP86" s="5">
        <v>13</v>
      </c>
      <c r="HQ86" s="5">
        <v>205</v>
      </c>
      <c r="HR86" s="5">
        <v>13</v>
      </c>
      <c r="HS86" s="5">
        <v>215</v>
      </c>
      <c r="HT86" s="5">
        <v>13</v>
      </c>
      <c r="HU86" s="5">
        <v>221</v>
      </c>
      <c r="HV86" s="5"/>
      <c r="HW86" s="5"/>
      <c r="HX86" s="5">
        <v>13</v>
      </c>
      <c r="HY86" s="5">
        <v>213</v>
      </c>
      <c r="HZ86" s="5">
        <v>13</v>
      </c>
      <c r="IA86" s="5">
        <v>205</v>
      </c>
      <c r="IB86" s="5">
        <v>13</v>
      </c>
      <c r="IC86" s="5">
        <v>207</v>
      </c>
      <c r="ID86" s="5">
        <v>13</v>
      </c>
      <c r="IE86" s="5">
        <v>207</v>
      </c>
    </row>
    <row r="87" spans="1:239" x14ac:dyDescent="0.25">
      <c r="A87" s="4"/>
      <c r="B87" s="5">
        <v>14</v>
      </c>
      <c r="C87" s="5">
        <v>205</v>
      </c>
      <c r="D87" s="5">
        <v>14</v>
      </c>
      <c r="E87" s="5">
        <v>207</v>
      </c>
      <c r="F87" s="5">
        <v>14</v>
      </c>
      <c r="G87" s="5">
        <v>224</v>
      </c>
      <c r="H87" s="5">
        <v>14</v>
      </c>
      <c r="I87" s="5">
        <v>212</v>
      </c>
      <c r="J87" s="5"/>
      <c r="K87" s="5"/>
      <c r="L87" s="5">
        <v>14</v>
      </c>
      <c r="M87" s="5">
        <v>184</v>
      </c>
      <c r="N87" s="5">
        <v>14</v>
      </c>
      <c r="O87" s="5">
        <v>195</v>
      </c>
      <c r="P87" s="5">
        <v>14</v>
      </c>
      <c r="Q87" s="5">
        <v>188</v>
      </c>
      <c r="R87" s="5">
        <v>14</v>
      </c>
      <c r="S87" s="5">
        <v>194</v>
      </c>
      <c r="T87" s="5"/>
      <c r="U87" s="5"/>
      <c r="V87" s="5">
        <v>14</v>
      </c>
      <c r="W87" s="5">
        <v>200</v>
      </c>
      <c r="X87" s="5">
        <v>14</v>
      </c>
      <c r="Y87" s="5">
        <v>212</v>
      </c>
      <c r="Z87" s="5">
        <v>14</v>
      </c>
      <c r="AA87" s="5">
        <v>195</v>
      </c>
      <c r="AB87" s="5">
        <v>14</v>
      </c>
      <c r="AC87" s="5">
        <v>188</v>
      </c>
      <c r="AD87" s="5"/>
      <c r="AE87" s="4"/>
      <c r="AF87" s="5">
        <v>14</v>
      </c>
      <c r="AG87" s="5">
        <v>704</v>
      </c>
      <c r="AH87" s="5">
        <v>14</v>
      </c>
      <c r="AI87" s="5">
        <v>16383</v>
      </c>
      <c r="AJ87" s="5">
        <v>14</v>
      </c>
      <c r="AK87" s="5">
        <v>2223</v>
      </c>
      <c r="AL87" s="5">
        <v>14</v>
      </c>
      <c r="AM87" s="5">
        <v>895</v>
      </c>
      <c r="AN87" s="5"/>
      <c r="AO87" s="5"/>
      <c r="AP87" s="5">
        <v>14</v>
      </c>
      <c r="AQ87" s="5">
        <v>785</v>
      </c>
      <c r="AR87" s="5">
        <v>14</v>
      </c>
      <c r="AS87" s="5">
        <v>819</v>
      </c>
      <c r="AT87" s="5">
        <v>14</v>
      </c>
      <c r="AU87" s="5">
        <v>4396</v>
      </c>
      <c r="AV87" s="5">
        <v>14</v>
      </c>
      <c r="AW87" s="5">
        <v>725</v>
      </c>
      <c r="AX87" s="5"/>
      <c r="AY87" s="5"/>
      <c r="AZ87" s="5">
        <v>14</v>
      </c>
      <c r="BA87" s="5">
        <v>782</v>
      </c>
      <c r="BB87" s="5">
        <v>14</v>
      </c>
      <c r="BC87" s="5">
        <v>468</v>
      </c>
      <c r="BD87" s="5">
        <v>14</v>
      </c>
      <c r="BE87" s="5">
        <v>498</v>
      </c>
      <c r="BF87" s="5">
        <v>14</v>
      </c>
      <c r="BG87" s="5">
        <v>783</v>
      </c>
      <c r="BH87" s="5"/>
      <c r="BI87" s="4"/>
      <c r="BJ87" s="5">
        <v>14</v>
      </c>
      <c r="BK87" s="5">
        <v>773</v>
      </c>
      <c r="BL87" s="5">
        <v>14</v>
      </c>
      <c r="BM87" s="5">
        <v>231</v>
      </c>
      <c r="BN87" s="5">
        <v>14</v>
      </c>
      <c r="BO87" s="5">
        <v>1023</v>
      </c>
      <c r="BP87" s="5">
        <v>14</v>
      </c>
      <c r="BQ87" s="5">
        <v>235</v>
      </c>
      <c r="BR87" s="5"/>
      <c r="BS87" s="5"/>
      <c r="BT87" s="5">
        <v>14</v>
      </c>
      <c r="BU87" s="5">
        <v>410</v>
      </c>
      <c r="BV87" s="5">
        <v>14</v>
      </c>
      <c r="BW87" s="5">
        <v>488</v>
      </c>
      <c r="BX87" s="5">
        <v>14</v>
      </c>
      <c r="BY87" s="5">
        <v>359</v>
      </c>
      <c r="BZ87" s="5">
        <v>14</v>
      </c>
      <c r="CA87" s="5">
        <v>379</v>
      </c>
      <c r="CB87" s="5"/>
      <c r="CC87" s="5"/>
      <c r="CD87" s="5">
        <v>14</v>
      </c>
      <c r="CE87" s="5">
        <v>242</v>
      </c>
      <c r="CF87" s="5">
        <v>14</v>
      </c>
      <c r="CG87" s="5">
        <v>309</v>
      </c>
      <c r="CH87" s="5">
        <v>14</v>
      </c>
      <c r="CI87" s="5">
        <v>2272</v>
      </c>
      <c r="CJ87" s="5">
        <v>14</v>
      </c>
      <c r="CK87" s="5">
        <v>1631</v>
      </c>
      <c r="CL87" s="5"/>
      <c r="CM87" s="4"/>
      <c r="CN87" s="5">
        <v>14</v>
      </c>
      <c r="CO87" s="5">
        <v>214</v>
      </c>
      <c r="CP87" s="5">
        <v>14</v>
      </c>
      <c r="CQ87" s="5">
        <v>213</v>
      </c>
      <c r="CR87" s="5">
        <v>14</v>
      </c>
      <c r="CS87" s="5">
        <v>216</v>
      </c>
      <c r="CT87" s="5">
        <v>14</v>
      </c>
      <c r="CU87" s="5">
        <v>209</v>
      </c>
      <c r="CV87" s="5"/>
      <c r="CW87" s="5"/>
      <c r="CX87" s="5">
        <v>14</v>
      </c>
      <c r="CY87" s="5">
        <v>241</v>
      </c>
      <c r="CZ87" s="5">
        <v>14</v>
      </c>
      <c r="DA87" s="5">
        <v>239</v>
      </c>
      <c r="DB87" s="5">
        <v>14</v>
      </c>
      <c r="DC87" s="5">
        <v>232</v>
      </c>
      <c r="DD87" s="5">
        <v>14</v>
      </c>
      <c r="DE87" s="5">
        <v>228</v>
      </c>
      <c r="DF87" s="5"/>
      <c r="DG87" s="5"/>
      <c r="DH87" s="5">
        <v>14</v>
      </c>
      <c r="DI87" s="5">
        <v>233</v>
      </c>
      <c r="DJ87" s="5">
        <v>14</v>
      </c>
      <c r="DK87" s="5">
        <v>259</v>
      </c>
      <c r="DL87" s="5">
        <v>14</v>
      </c>
      <c r="DM87" s="5">
        <v>229</v>
      </c>
      <c r="DN87" s="5">
        <v>14</v>
      </c>
      <c r="DO87" s="5">
        <v>234</v>
      </c>
      <c r="DP87" s="5"/>
      <c r="DQ87" s="4"/>
      <c r="DR87" s="5">
        <v>14</v>
      </c>
      <c r="DS87" s="5">
        <v>451</v>
      </c>
      <c r="DT87" s="5">
        <v>14</v>
      </c>
      <c r="DU87" s="5">
        <v>360</v>
      </c>
      <c r="DV87" s="5">
        <v>14</v>
      </c>
      <c r="DW87" s="5">
        <v>639</v>
      </c>
      <c r="DX87" s="5">
        <v>14</v>
      </c>
      <c r="DY87" s="5">
        <v>1356</v>
      </c>
      <c r="DZ87" s="5"/>
      <c r="EA87" s="5"/>
      <c r="EB87" s="5">
        <v>14</v>
      </c>
      <c r="EC87" s="5">
        <v>2125</v>
      </c>
      <c r="ED87" s="5">
        <v>14</v>
      </c>
      <c r="EE87" s="5">
        <v>1754</v>
      </c>
      <c r="EF87" s="5">
        <v>14</v>
      </c>
      <c r="EG87" s="5">
        <v>550</v>
      </c>
      <c r="EH87" s="5">
        <v>14</v>
      </c>
      <c r="EI87" s="5">
        <v>757</v>
      </c>
      <c r="EJ87" s="5"/>
      <c r="EK87" s="5"/>
      <c r="EL87" s="5">
        <v>14</v>
      </c>
      <c r="EM87" s="5">
        <v>1010</v>
      </c>
      <c r="EN87" s="5">
        <v>14</v>
      </c>
      <c r="EO87" s="5">
        <v>605</v>
      </c>
      <c r="EP87" s="5">
        <v>14</v>
      </c>
      <c r="EQ87" s="5">
        <v>1343</v>
      </c>
      <c r="ER87" s="5">
        <v>14</v>
      </c>
      <c r="ES87" s="5">
        <v>483</v>
      </c>
      <c r="ET87" s="5"/>
      <c r="EU87" s="4"/>
      <c r="EV87" s="5">
        <v>14</v>
      </c>
      <c r="EW87" s="5">
        <v>605</v>
      </c>
      <c r="EX87" s="5">
        <v>14</v>
      </c>
      <c r="EY87" s="5">
        <v>880</v>
      </c>
      <c r="EZ87" s="5">
        <v>14</v>
      </c>
      <c r="FA87" s="5">
        <v>13939</v>
      </c>
      <c r="FB87" s="5">
        <v>14</v>
      </c>
      <c r="FC87" s="5">
        <v>490</v>
      </c>
      <c r="FD87" s="5"/>
      <c r="FE87" s="5"/>
      <c r="FF87" s="5">
        <v>14</v>
      </c>
      <c r="FG87" s="5">
        <v>866</v>
      </c>
      <c r="FH87" s="5">
        <v>14</v>
      </c>
      <c r="FI87" s="5">
        <v>15580</v>
      </c>
      <c r="FJ87" s="5">
        <v>14</v>
      </c>
      <c r="FK87" s="5">
        <v>11539</v>
      </c>
      <c r="FL87" s="5">
        <v>14</v>
      </c>
      <c r="FM87" s="5">
        <v>873</v>
      </c>
      <c r="FN87" s="5"/>
      <c r="FO87" s="5"/>
      <c r="FP87" s="5">
        <v>14</v>
      </c>
      <c r="FQ87" s="5">
        <v>3969</v>
      </c>
      <c r="FR87" s="5">
        <v>14</v>
      </c>
      <c r="FS87" s="5">
        <v>13598</v>
      </c>
      <c r="FT87" s="5">
        <v>14</v>
      </c>
      <c r="FU87" s="5">
        <v>15840</v>
      </c>
      <c r="FV87" s="5">
        <v>14</v>
      </c>
      <c r="FW87" s="5">
        <v>14836</v>
      </c>
      <c r="FX87" s="5"/>
      <c r="FY87" s="4"/>
      <c r="FZ87" s="5">
        <v>14</v>
      </c>
      <c r="GA87" s="5">
        <v>8911</v>
      </c>
      <c r="GB87" s="5">
        <v>14</v>
      </c>
      <c r="GC87" s="5">
        <v>5019</v>
      </c>
      <c r="GD87" s="5">
        <v>14</v>
      </c>
      <c r="GE87" s="5">
        <v>3733</v>
      </c>
      <c r="GF87" s="5">
        <v>14</v>
      </c>
      <c r="GG87" s="5">
        <v>10471</v>
      </c>
      <c r="GH87" s="5"/>
      <c r="GI87" s="5"/>
      <c r="GJ87" s="5">
        <v>14</v>
      </c>
      <c r="GK87" s="5">
        <v>437</v>
      </c>
      <c r="GL87" s="5">
        <v>14</v>
      </c>
      <c r="GM87" s="5">
        <v>1657</v>
      </c>
      <c r="GN87" s="5">
        <v>14</v>
      </c>
      <c r="GO87" s="5">
        <v>2525</v>
      </c>
      <c r="GP87" s="5">
        <v>14</v>
      </c>
      <c r="GQ87" s="5">
        <v>676</v>
      </c>
      <c r="GR87" s="5"/>
      <c r="GS87" s="5"/>
      <c r="GT87" s="5">
        <v>14</v>
      </c>
      <c r="GU87" s="5">
        <v>488</v>
      </c>
      <c r="GV87" s="5">
        <v>14</v>
      </c>
      <c r="GW87" s="5">
        <v>536</v>
      </c>
      <c r="GX87" s="5">
        <v>14</v>
      </c>
      <c r="GY87" s="5">
        <v>503</v>
      </c>
      <c r="GZ87" s="5">
        <v>14</v>
      </c>
      <c r="HA87" s="5">
        <v>1003</v>
      </c>
      <c r="HB87" s="5"/>
      <c r="HC87" s="4"/>
      <c r="HD87" s="5">
        <v>14</v>
      </c>
      <c r="HE87" s="5">
        <v>243</v>
      </c>
      <c r="HF87" s="5">
        <v>14</v>
      </c>
      <c r="HG87" s="5">
        <v>244</v>
      </c>
      <c r="HH87" s="5">
        <v>14</v>
      </c>
      <c r="HI87" s="5">
        <v>269</v>
      </c>
      <c r="HJ87" s="5">
        <v>14</v>
      </c>
      <c r="HK87" s="5">
        <v>240</v>
      </c>
      <c r="HL87" s="5"/>
      <c r="HM87" s="5"/>
      <c r="HN87" s="5">
        <v>14</v>
      </c>
      <c r="HO87" s="5">
        <v>245</v>
      </c>
      <c r="HP87" s="5">
        <v>14</v>
      </c>
      <c r="HQ87" s="5">
        <v>198</v>
      </c>
      <c r="HR87" s="5">
        <v>14</v>
      </c>
      <c r="HS87" s="5">
        <v>206</v>
      </c>
      <c r="HT87" s="5">
        <v>14</v>
      </c>
      <c r="HU87" s="5">
        <v>231</v>
      </c>
      <c r="HV87" s="5"/>
      <c r="HW87" s="5"/>
      <c r="HX87" s="5">
        <v>14</v>
      </c>
      <c r="HY87" s="5">
        <v>209</v>
      </c>
      <c r="HZ87" s="5">
        <v>14</v>
      </c>
      <c r="IA87" s="5">
        <v>197</v>
      </c>
      <c r="IB87" s="5">
        <v>14</v>
      </c>
      <c r="IC87" s="5">
        <v>206</v>
      </c>
      <c r="ID87" s="5">
        <v>14</v>
      </c>
      <c r="IE87" s="5">
        <v>206</v>
      </c>
    </row>
    <row r="88" spans="1:239" x14ac:dyDescent="0.25">
      <c r="A88" s="4"/>
      <c r="B88" s="5">
        <v>15</v>
      </c>
      <c r="C88" s="5">
        <v>203</v>
      </c>
      <c r="D88" s="5">
        <v>15</v>
      </c>
      <c r="E88" s="5">
        <v>207</v>
      </c>
      <c r="F88" s="5">
        <v>15</v>
      </c>
      <c r="G88" s="5">
        <v>211</v>
      </c>
      <c r="H88" s="5">
        <v>15</v>
      </c>
      <c r="I88" s="5">
        <v>207</v>
      </c>
      <c r="J88" s="5"/>
      <c r="K88" s="5"/>
      <c r="L88" s="5">
        <v>15</v>
      </c>
      <c r="M88" s="5">
        <v>178</v>
      </c>
      <c r="N88" s="5">
        <v>15</v>
      </c>
      <c r="O88" s="5">
        <v>192</v>
      </c>
      <c r="P88" s="5">
        <v>15</v>
      </c>
      <c r="Q88" s="5">
        <v>188</v>
      </c>
      <c r="R88" s="5">
        <v>15</v>
      </c>
      <c r="S88" s="5">
        <v>208</v>
      </c>
      <c r="T88" s="5"/>
      <c r="U88" s="5"/>
      <c r="V88" s="5">
        <v>15</v>
      </c>
      <c r="W88" s="5">
        <v>209</v>
      </c>
      <c r="X88" s="5">
        <v>15</v>
      </c>
      <c r="Y88" s="5">
        <v>193</v>
      </c>
      <c r="Z88" s="5">
        <v>15</v>
      </c>
      <c r="AA88" s="5">
        <v>193</v>
      </c>
      <c r="AB88" s="5">
        <v>15</v>
      </c>
      <c r="AC88" s="5">
        <v>186</v>
      </c>
      <c r="AD88" s="5"/>
      <c r="AE88" s="4"/>
      <c r="AF88" s="5">
        <v>15</v>
      </c>
      <c r="AG88" s="5">
        <v>4211</v>
      </c>
      <c r="AH88" s="5">
        <v>15</v>
      </c>
      <c r="AI88" s="5">
        <v>1166</v>
      </c>
      <c r="AJ88" s="5">
        <v>15</v>
      </c>
      <c r="AK88" s="5">
        <v>892</v>
      </c>
      <c r="AL88" s="5">
        <v>15</v>
      </c>
      <c r="AM88" s="5">
        <v>1323</v>
      </c>
      <c r="AN88" s="5"/>
      <c r="AO88" s="5"/>
      <c r="AP88" s="5">
        <v>15</v>
      </c>
      <c r="AQ88" s="5">
        <v>943</v>
      </c>
      <c r="AR88" s="5">
        <v>15</v>
      </c>
      <c r="AS88" s="5">
        <v>929</v>
      </c>
      <c r="AT88" s="5">
        <v>15</v>
      </c>
      <c r="AU88" s="5">
        <v>794</v>
      </c>
      <c r="AV88" s="5">
        <v>15</v>
      </c>
      <c r="AW88" s="5">
        <v>904</v>
      </c>
      <c r="AX88" s="5"/>
      <c r="AY88" s="5"/>
      <c r="AZ88" s="5">
        <v>15</v>
      </c>
      <c r="BA88" s="5">
        <v>359</v>
      </c>
      <c r="BB88" s="5">
        <v>15</v>
      </c>
      <c r="BC88" s="5">
        <v>2307</v>
      </c>
      <c r="BD88" s="5">
        <v>15</v>
      </c>
      <c r="BE88" s="5">
        <v>554</v>
      </c>
      <c r="BF88" s="5">
        <v>15</v>
      </c>
      <c r="BG88" s="5">
        <v>678</v>
      </c>
      <c r="BH88" s="5"/>
      <c r="BI88" s="4"/>
      <c r="BJ88" s="5">
        <v>15</v>
      </c>
      <c r="BK88" s="5">
        <v>1072</v>
      </c>
      <c r="BL88" s="5">
        <v>15</v>
      </c>
      <c r="BM88" s="5">
        <v>397</v>
      </c>
      <c r="BN88" s="5">
        <v>15</v>
      </c>
      <c r="BO88" s="5">
        <v>230</v>
      </c>
      <c r="BP88" s="5">
        <v>15</v>
      </c>
      <c r="BQ88" s="5">
        <v>261</v>
      </c>
      <c r="BR88" s="5"/>
      <c r="BS88" s="5"/>
      <c r="BT88" s="5">
        <v>15</v>
      </c>
      <c r="BU88" s="5">
        <v>411</v>
      </c>
      <c r="BV88" s="5">
        <v>15</v>
      </c>
      <c r="BW88" s="5">
        <v>458</v>
      </c>
      <c r="BX88" s="5">
        <v>15</v>
      </c>
      <c r="BY88" s="5">
        <v>668</v>
      </c>
      <c r="BZ88" s="5">
        <v>15</v>
      </c>
      <c r="CA88" s="5">
        <v>378</v>
      </c>
      <c r="CB88" s="5"/>
      <c r="CC88" s="5"/>
      <c r="CD88" s="5">
        <v>15</v>
      </c>
      <c r="CE88" s="5">
        <v>920</v>
      </c>
      <c r="CF88" s="5">
        <v>15</v>
      </c>
      <c r="CG88" s="5">
        <v>284</v>
      </c>
      <c r="CH88" s="5">
        <v>15</v>
      </c>
      <c r="CI88" s="5">
        <v>337</v>
      </c>
      <c r="CJ88" s="5">
        <v>15</v>
      </c>
      <c r="CK88" s="5">
        <v>1019</v>
      </c>
      <c r="CL88" s="5"/>
      <c r="CM88" s="4"/>
      <c r="CN88" s="5">
        <v>15</v>
      </c>
      <c r="CO88" s="5">
        <v>223</v>
      </c>
      <c r="CP88" s="5">
        <v>15</v>
      </c>
      <c r="CQ88" s="5">
        <v>207</v>
      </c>
      <c r="CR88" s="5">
        <v>15</v>
      </c>
      <c r="CS88" s="5">
        <v>213</v>
      </c>
      <c r="CT88" s="5">
        <v>15</v>
      </c>
      <c r="CU88" s="5">
        <v>216</v>
      </c>
      <c r="CV88" s="5"/>
      <c r="CW88" s="5"/>
      <c r="CX88" s="5">
        <v>15</v>
      </c>
      <c r="CY88" s="5">
        <v>244</v>
      </c>
      <c r="CZ88" s="5">
        <v>15</v>
      </c>
      <c r="DA88" s="5">
        <v>238</v>
      </c>
      <c r="DB88" s="5">
        <v>15</v>
      </c>
      <c r="DC88" s="5">
        <v>232</v>
      </c>
      <c r="DD88" s="5">
        <v>15</v>
      </c>
      <c r="DE88" s="5">
        <v>227</v>
      </c>
      <c r="DF88" s="5"/>
      <c r="DG88" s="5"/>
      <c r="DH88" s="5">
        <v>15</v>
      </c>
      <c r="DI88" s="5">
        <v>229</v>
      </c>
      <c r="DJ88" s="5">
        <v>15</v>
      </c>
      <c r="DK88" s="5">
        <v>245</v>
      </c>
      <c r="DL88" s="5">
        <v>15</v>
      </c>
      <c r="DM88" s="5">
        <v>228</v>
      </c>
      <c r="DN88" s="5">
        <v>15</v>
      </c>
      <c r="DO88" s="5">
        <v>235</v>
      </c>
      <c r="DP88" s="5"/>
      <c r="DQ88" s="4"/>
      <c r="DR88" s="5">
        <v>15</v>
      </c>
      <c r="DS88" s="5">
        <v>295</v>
      </c>
      <c r="DT88" s="5">
        <v>15</v>
      </c>
      <c r="DU88" s="5">
        <v>2083</v>
      </c>
      <c r="DV88" s="5">
        <v>15</v>
      </c>
      <c r="DW88" s="5">
        <v>1616</v>
      </c>
      <c r="DX88" s="5">
        <v>15</v>
      </c>
      <c r="DY88" s="5">
        <v>353</v>
      </c>
      <c r="DZ88" s="5"/>
      <c r="EA88" s="5"/>
      <c r="EB88" s="5">
        <v>15</v>
      </c>
      <c r="EC88" s="5">
        <v>2106</v>
      </c>
      <c r="ED88" s="5">
        <v>15</v>
      </c>
      <c r="EE88" s="5">
        <v>1313</v>
      </c>
      <c r="EF88" s="5">
        <v>15</v>
      </c>
      <c r="EG88" s="5">
        <v>1489</v>
      </c>
      <c r="EH88" s="5">
        <v>15</v>
      </c>
      <c r="EI88" s="5">
        <v>6048</v>
      </c>
      <c r="EJ88" s="5"/>
      <c r="EK88" s="5"/>
      <c r="EL88" s="5">
        <v>15</v>
      </c>
      <c r="EM88" s="5">
        <v>1380</v>
      </c>
      <c r="EN88" s="5">
        <v>15</v>
      </c>
      <c r="EO88" s="5">
        <v>697</v>
      </c>
      <c r="EP88" s="5">
        <v>15</v>
      </c>
      <c r="EQ88" s="5">
        <v>1164</v>
      </c>
      <c r="ER88" s="5">
        <v>15</v>
      </c>
      <c r="ES88" s="5">
        <v>1074</v>
      </c>
      <c r="ET88" s="5"/>
      <c r="EU88" s="4"/>
      <c r="EV88" s="5">
        <v>15</v>
      </c>
      <c r="EW88" s="5">
        <v>874</v>
      </c>
      <c r="EX88" s="5">
        <v>15</v>
      </c>
      <c r="EY88" s="5">
        <v>811</v>
      </c>
      <c r="EZ88" s="5">
        <v>15</v>
      </c>
      <c r="FA88" s="5">
        <v>738</v>
      </c>
      <c r="FB88" s="5">
        <v>15</v>
      </c>
      <c r="FC88" s="5">
        <v>659</v>
      </c>
      <c r="FD88" s="5"/>
      <c r="FE88" s="5"/>
      <c r="FF88" s="5">
        <v>15</v>
      </c>
      <c r="FG88" s="5">
        <v>15536</v>
      </c>
      <c r="FH88" s="5">
        <v>15</v>
      </c>
      <c r="FI88" s="5">
        <v>15865</v>
      </c>
      <c r="FJ88" s="5">
        <v>15</v>
      </c>
      <c r="FK88" s="5">
        <v>2650</v>
      </c>
      <c r="FL88" s="5">
        <v>15</v>
      </c>
      <c r="FM88" s="5">
        <v>707</v>
      </c>
      <c r="FN88" s="5"/>
      <c r="FO88" s="5"/>
      <c r="FP88" s="5">
        <v>15</v>
      </c>
      <c r="FQ88" s="5">
        <v>814</v>
      </c>
      <c r="FR88" s="5">
        <v>15</v>
      </c>
      <c r="FS88" s="5">
        <v>16248</v>
      </c>
      <c r="FT88" s="5">
        <v>15</v>
      </c>
      <c r="FU88" s="5">
        <v>968</v>
      </c>
      <c r="FV88" s="5">
        <v>15</v>
      </c>
      <c r="FW88" s="5">
        <v>11134</v>
      </c>
      <c r="FX88" s="5"/>
      <c r="FY88" s="4"/>
      <c r="FZ88" s="5">
        <v>15</v>
      </c>
      <c r="GA88" s="5">
        <v>4011</v>
      </c>
      <c r="GB88" s="5">
        <v>15</v>
      </c>
      <c r="GC88" s="5">
        <v>615</v>
      </c>
      <c r="GD88" s="5">
        <v>15</v>
      </c>
      <c r="GE88" s="5">
        <v>2210</v>
      </c>
      <c r="GF88" s="5">
        <v>15</v>
      </c>
      <c r="GG88" s="5">
        <v>8236</v>
      </c>
      <c r="GH88" s="5"/>
      <c r="GI88" s="5"/>
      <c r="GJ88" s="5">
        <v>15</v>
      </c>
      <c r="GK88" s="5">
        <v>1603</v>
      </c>
      <c r="GL88" s="5">
        <v>15</v>
      </c>
      <c r="GM88" s="5">
        <v>7910</v>
      </c>
      <c r="GN88" s="5">
        <v>15</v>
      </c>
      <c r="GO88" s="5">
        <v>1814</v>
      </c>
      <c r="GP88" s="5">
        <v>15</v>
      </c>
      <c r="GQ88" s="5">
        <v>11705</v>
      </c>
      <c r="GR88" s="5"/>
      <c r="GS88" s="5"/>
      <c r="GT88" s="5">
        <v>15</v>
      </c>
      <c r="GU88" s="5">
        <v>444</v>
      </c>
      <c r="GV88" s="5">
        <v>15</v>
      </c>
      <c r="GW88" s="5">
        <v>886</v>
      </c>
      <c r="GX88" s="5">
        <v>15</v>
      </c>
      <c r="GY88" s="5">
        <v>903</v>
      </c>
      <c r="GZ88" s="5">
        <v>15</v>
      </c>
      <c r="HA88" s="5">
        <v>13631</v>
      </c>
      <c r="HB88" s="5"/>
      <c r="HC88" s="4"/>
      <c r="HD88" s="5">
        <v>15</v>
      </c>
      <c r="HE88" s="5">
        <v>249</v>
      </c>
      <c r="HF88" s="5">
        <v>15</v>
      </c>
      <c r="HG88" s="5">
        <v>253</v>
      </c>
      <c r="HH88" s="5">
        <v>15</v>
      </c>
      <c r="HI88" s="5">
        <v>278</v>
      </c>
      <c r="HJ88" s="5">
        <v>15</v>
      </c>
      <c r="HK88" s="5">
        <v>250</v>
      </c>
      <c r="HL88" s="5"/>
      <c r="HM88" s="5"/>
      <c r="HN88" s="5">
        <v>15</v>
      </c>
      <c r="HO88" s="5">
        <v>223</v>
      </c>
      <c r="HP88" s="5">
        <v>15</v>
      </c>
      <c r="HQ88" s="5">
        <v>207</v>
      </c>
      <c r="HR88" s="5">
        <v>15</v>
      </c>
      <c r="HS88" s="5">
        <v>327</v>
      </c>
      <c r="HT88" s="5">
        <v>15</v>
      </c>
      <c r="HU88" s="5">
        <v>213</v>
      </c>
      <c r="HV88" s="5"/>
      <c r="HW88" s="5"/>
      <c r="HX88" s="5">
        <v>15</v>
      </c>
      <c r="HY88" s="5">
        <v>202</v>
      </c>
      <c r="HZ88" s="5">
        <v>15</v>
      </c>
      <c r="IA88" s="5">
        <v>203</v>
      </c>
      <c r="IB88" s="5">
        <v>15</v>
      </c>
      <c r="IC88" s="5">
        <v>204</v>
      </c>
      <c r="ID88" s="5">
        <v>15</v>
      </c>
      <c r="IE88" s="5">
        <v>203</v>
      </c>
    </row>
    <row r="89" spans="1:239" x14ac:dyDescent="0.25">
      <c r="A89" s="4"/>
      <c r="B89" s="5">
        <v>16</v>
      </c>
      <c r="C89" s="5">
        <v>217</v>
      </c>
      <c r="D89" s="5">
        <v>16</v>
      </c>
      <c r="E89" s="5">
        <v>206</v>
      </c>
      <c r="F89" s="5">
        <v>16</v>
      </c>
      <c r="G89" s="5">
        <v>207</v>
      </c>
      <c r="H89" s="5">
        <v>16</v>
      </c>
      <c r="I89" s="5">
        <v>205</v>
      </c>
      <c r="J89" s="5"/>
      <c r="K89" s="5"/>
      <c r="L89" s="5">
        <v>16</v>
      </c>
      <c r="M89" s="5">
        <v>186</v>
      </c>
      <c r="N89" s="5">
        <v>16</v>
      </c>
      <c r="O89" s="5">
        <v>191</v>
      </c>
      <c r="P89" s="5">
        <v>16</v>
      </c>
      <c r="Q89" s="5">
        <v>191</v>
      </c>
      <c r="R89" s="5">
        <v>16</v>
      </c>
      <c r="S89" s="5">
        <v>197</v>
      </c>
      <c r="T89" s="5"/>
      <c r="U89" s="5"/>
      <c r="V89" s="5">
        <v>16</v>
      </c>
      <c r="W89" s="5">
        <v>202</v>
      </c>
      <c r="X89" s="5">
        <v>16</v>
      </c>
      <c r="Y89" s="5">
        <v>204</v>
      </c>
      <c r="Z89" s="5">
        <v>16</v>
      </c>
      <c r="AA89" s="5">
        <v>205</v>
      </c>
      <c r="AB89" s="5">
        <v>16</v>
      </c>
      <c r="AC89" s="5">
        <v>202</v>
      </c>
      <c r="AD89" s="5"/>
      <c r="AE89" s="4"/>
      <c r="AF89" s="5">
        <v>16</v>
      </c>
      <c r="AG89" s="5">
        <v>889</v>
      </c>
      <c r="AH89" s="5">
        <v>16</v>
      </c>
      <c r="AI89" s="5">
        <v>14670</v>
      </c>
      <c r="AJ89" s="5">
        <v>16</v>
      </c>
      <c r="AK89" s="5">
        <v>1050</v>
      </c>
      <c r="AL89" s="5">
        <v>16</v>
      </c>
      <c r="AM89" s="5">
        <v>10906</v>
      </c>
      <c r="AN89" s="5"/>
      <c r="AO89" s="5"/>
      <c r="AP89" s="5">
        <v>16</v>
      </c>
      <c r="AQ89" s="5">
        <v>7200</v>
      </c>
      <c r="AR89" s="5">
        <v>16</v>
      </c>
      <c r="AS89" s="5">
        <v>1708</v>
      </c>
      <c r="AT89" s="5">
        <v>16</v>
      </c>
      <c r="AU89" s="5">
        <v>878</v>
      </c>
      <c r="AV89" s="5">
        <v>16</v>
      </c>
      <c r="AW89" s="5">
        <v>1002</v>
      </c>
      <c r="AX89" s="5"/>
      <c r="AY89" s="5"/>
      <c r="AZ89" s="5">
        <v>16</v>
      </c>
      <c r="BA89" s="5">
        <v>462</v>
      </c>
      <c r="BB89" s="5">
        <v>16</v>
      </c>
      <c r="BC89" s="5">
        <v>525</v>
      </c>
      <c r="BD89" s="5">
        <v>16</v>
      </c>
      <c r="BE89" s="5">
        <v>1650</v>
      </c>
      <c r="BF89" s="5">
        <v>16</v>
      </c>
      <c r="BG89" s="5">
        <v>643</v>
      </c>
      <c r="BH89" s="5"/>
      <c r="BI89" s="4"/>
      <c r="BJ89" s="5">
        <v>16</v>
      </c>
      <c r="BK89" s="5">
        <v>371</v>
      </c>
      <c r="BL89" s="5">
        <v>16</v>
      </c>
      <c r="BM89" s="5">
        <v>220</v>
      </c>
      <c r="BN89" s="5">
        <v>16</v>
      </c>
      <c r="BO89" s="5">
        <v>198</v>
      </c>
      <c r="BP89" s="5">
        <v>16</v>
      </c>
      <c r="BQ89" s="5">
        <v>401</v>
      </c>
      <c r="BR89" s="5"/>
      <c r="BS89" s="5"/>
      <c r="BT89" s="5">
        <v>16</v>
      </c>
      <c r="BU89" s="5">
        <v>1721</v>
      </c>
      <c r="BV89" s="5">
        <v>16</v>
      </c>
      <c r="BW89" s="5">
        <v>372</v>
      </c>
      <c r="BX89" s="5">
        <v>16</v>
      </c>
      <c r="BY89" s="5">
        <v>730</v>
      </c>
      <c r="BZ89" s="5">
        <v>16</v>
      </c>
      <c r="CA89" s="5">
        <v>379</v>
      </c>
      <c r="CB89" s="5"/>
      <c r="CC89" s="5"/>
      <c r="CD89" s="5">
        <v>16</v>
      </c>
      <c r="CE89" s="5">
        <v>248</v>
      </c>
      <c r="CF89" s="5">
        <v>16</v>
      </c>
      <c r="CG89" s="5">
        <v>299</v>
      </c>
      <c r="CH89" s="5">
        <v>16</v>
      </c>
      <c r="CI89" s="5">
        <v>443</v>
      </c>
      <c r="CJ89" s="5">
        <v>16</v>
      </c>
      <c r="CK89" s="5">
        <v>526</v>
      </c>
      <c r="CL89" s="5"/>
      <c r="CM89" s="4"/>
      <c r="CN89" s="5">
        <v>16</v>
      </c>
      <c r="CO89" s="5">
        <v>205</v>
      </c>
      <c r="CP89" s="5">
        <v>16</v>
      </c>
      <c r="CQ89" s="5">
        <v>203</v>
      </c>
      <c r="CR89" s="5">
        <v>16</v>
      </c>
      <c r="CS89" s="5">
        <v>203</v>
      </c>
      <c r="CT89" s="5">
        <v>16</v>
      </c>
      <c r="CU89" s="5">
        <v>214</v>
      </c>
      <c r="CV89" s="5"/>
      <c r="CW89" s="5"/>
      <c r="CX89" s="5">
        <v>16</v>
      </c>
      <c r="CY89" s="5">
        <v>249</v>
      </c>
      <c r="CZ89" s="5">
        <v>16</v>
      </c>
      <c r="DA89" s="5">
        <v>233</v>
      </c>
      <c r="DB89" s="5">
        <v>16</v>
      </c>
      <c r="DC89" s="5">
        <v>231</v>
      </c>
      <c r="DD89" s="5">
        <v>16</v>
      </c>
      <c r="DE89" s="5">
        <v>226</v>
      </c>
      <c r="DF89" s="5"/>
      <c r="DG89" s="5"/>
      <c r="DH89" s="5">
        <v>16</v>
      </c>
      <c r="DI89" s="5">
        <v>239</v>
      </c>
      <c r="DJ89" s="5">
        <v>16</v>
      </c>
      <c r="DK89" s="5">
        <v>244</v>
      </c>
      <c r="DL89" s="5">
        <v>16</v>
      </c>
      <c r="DM89" s="5">
        <v>233</v>
      </c>
      <c r="DN89" s="5">
        <v>16</v>
      </c>
      <c r="DO89" s="5">
        <v>234</v>
      </c>
      <c r="DP89" s="5"/>
      <c r="DQ89" s="4"/>
      <c r="DR89" s="5">
        <v>16</v>
      </c>
      <c r="DS89" s="5">
        <v>2524</v>
      </c>
      <c r="DT89" s="5">
        <v>16</v>
      </c>
      <c r="DU89" s="5">
        <v>939</v>
      </c>
      <c r="DV89" s="5">
        <v>16</v>
      </c>
      <c r="DW89" s="5">
        <v>2070</v>
      </c>
      <c r="DX89" s="5">
        <v>16</v>
      </c>
      <c r="DY89" s="5">
        <v>4072</v>
      </c>
      <c r="DZ89" s="5"/>
      <c r="EA89" s="5"/>
      <c r="EB89" s="5">
        <v>16</v>
      </c>
      <c r="EC89" s="5">
        <v>1175</v>
      </c>
      <c r="ED89" s="5">
        <v>16</v>
      </c>
      <c r="EE89" s="5">
        <v>1487</v>
      </c>
      <c r="EF89" s="5">
        <v>16</v>
      </c>
      <c r="EG89" s="5">
        <v>1064</v>
      </c>
      <c r="EH89" s="5">
        <v>16</v>
      </c>
      <c r="EI89" s="5">
        <v>898</v>
      </c>
      <c r="EJ89" s="5"/>
      <c r="EK89" s="5"/>
      <c r="EL89" s="5">
        <v>16</v>
      </c>
      <c r="EM89" s="5">
        <v>5678</v>
      </c>
      <c r="EN89" s="5">
        <v>16</v>
      </c>
      <c r="EO89" s="5">
        <v>574</v>
      </c>
      <c r="EP89" s="5">
        <v>16</v>
      </c>
      <c r="EQ89" s="5">
        <v>5792</v>
      </c>
      <c r="ER89" s="5">
        <v>16</v>
      </c>
      <c r="ES89" s="5">
        <v>3245</v>
      </c>
      <c r="ET89" s="5"/>
      <c r="EU89" s="4"/>
      <c r="EV89" s="5">
        <v>16</v>
      </c>
      <c r="EW89" s="5">
        <v>1303</v>
      </c>
      <c r="EX89" s="5">
        <v>16</v>
      </c>
      <c r="EY89" s="5">
        <v>771</v>
      </c>
      <c r="EZ89" s="5">
        <v>16</v>
      </c>
      <c r="FA89" s="5">
        <v>3767</v>
      </c>
      <c r="FB89" s="5">
        <v>16</v>
      </c>
      <c r="FC89" s="5">
        <v>5786</v>
      </c>
      <c r="FD89" s="5"/>
      <c r="FE89" s="5"/>
      <c r="FF89" s="5">
        <v>16</v>
      </c>
      <c r="FG89" s="5">
        <v>6365</v>
      </c>
      <c r="FH89" s="5">
        <v>16</v>
      </c>
      <c r="FI89" s="5">
        <v>15353</v>
      </c>
      <c r="FJ89" s="5">
        <v>16</v>
      </c>
      <c r="FK89" s="5">
        <v>3976</v>
      </c>
      <c r="FL89" s="5">
        <v>16</v>
      </c>
      <c r="FM89" s="5">
        <v>2449</v>
      </c>
      <c r="FN89" s="5"/>
      <c r="FO89" s="5"/>
      <c r="FP89" s="5">
        <v>16</v>
      </c>
      <c r="FQ89" s="5">
        <v>7847</v>
      </c>
      <c r="FR89" s="5">
        <v>16</v>
      </c>
      <c r="FS89" s="5">
        <v>12311</v>
      </c>
      <c r="FT89" s="5">
        <v>16</v>
      </c>
      <c r="FU89" s="5">
        <v>711</v>
      </c>
      <c r="FV89" s="5">
        <v>16</v>
      </c>
      <c r="FW89" s="5">
        <v>2897</v>
      </c>
      <c r="FX89" s="5"/>
      <c r="FY89" s="4"/>
      <c r="FZ89" s="5">
        <v>16</v>
      </c>
      <c r="GA89" s="5">
        <v>884</v>
      </c>
      <c r="GB89" s="5">
        <v>16</v>
      </c>
      <c r="GC89" s="5">
        <v>7173</v>
      </c>
      <c r="GD89" s="5">
        <v>16</v>
      </c>
      <c r="GE89" s="5">
        <v>882</v>
      </c>
      <c r="GF89" s="5">
        <v>16</v>
      </c>
      <c r="GG89" s="5">
        <v>744</v>
      </c>
      <c r="GH89" s="5"/>
      <c r="GI89" s="5"/>
      <c r="GJ89" s="5">
        <v>16</v>
      </c>
      <c r="GK89" s="5">
        <v>488</v>
      </c>
      <c r="GL89" s="5">
        <v>16</v>
      </c>
      <c r="GM89" s="5">
        <v>14074</v>
      </c>
      <c r="GN89" s="5">
        <v>16</v>
      </c>
      <c r="GO89" s="5">
        <v>615</v>
      </c>
      <c r="GP89" s="5">
        <v>16</v>
      </c>
      <c r="GQ89" s="5">
        <v>627</v>
      </c>
      <c r="GR89" s="5"/>
      <c r="GS89" s="5"/>
      <c r="GT89" s="5">
        <v>16</v>
      </c>
      <c r="GU89" s="5">
        <v>738</v>
      </c>
      <c r="GV89" s="5">
        <v>16</v>
      </c>
      <c r="GW89" s="5">
        <v>6566</v>
      </c>
      <c r="GX89" s="5">
        <v>16</v>
      </c>
      <c r="GY89" s="5">
        <v>11777</v>
      </c>
      <c r="GZ89" s="5">
        <v>16</v>
      </c>
      <c r="HA89" s="5">
        <v>10444</v>
      </c>
      <c r="HB89" s="5"/>
      <c r="HC89" s="4"/>
      <c r="HD89" s="5">
        <v>16</v>
      </c>
      <c r="HE89" s="5">
        <v>246</v>
      </c>
      <c r="HF89" s="5">
        <v>16</v>
      </c>
      <c r="HG89" s="5">
        <v>241</v>
      </c>
      <c r="HH89" s="5">
        <v>16</v>
      </c>
      <c r="HI89" s="5">
        <v>267</v>
      </c>
      <c r="HJ89" s="5">
        <v>16</v>
      </c>
      <c r="HK89" s="5">
        <v>253</v>
      </c>
      <c r="HL89" s="5"/>
      <c r="HM89" s="5"/>
      <c r="HN89" s="5">
        <v>16</v>
      </c>
      <c r="HO89" s="5">
        <v>209</v>
      </c>
      <c r="HP89" s="5">
        <v>16</v>
      </c>
      <c r="HQ89" s="5">
        <v>204</v>
      </c>
      <c r="HR89" s="5">
        <v>16</v>
      </c>
      <c r="HS89" s="5">
        <v>218</v>
      </c>
      <c r="HT89" s="5">
        <v>16</v>
      </c>
      <c r="HU89" s="5">
        <v>211</v>
      </c>
      <c r="HV89" s="5"/>
      <c r="HW89" s="5"/>
      <c r="HX89" s="5">
        <v>16</v>
      </c>
      <c r="HY89" s="5">
        <v>212</v>
      </c>
      <c r="HZ89" s="5">
        <v>16</v>
      </c>
      <c r="IA89" s="5">
        <v>200</v>
      </c>
      <c r="IB89" s="5">
        <v>16</v>
      </c>
      <c r="IC89" s="5">
        <v>199</v>
      </c>
      <c r="ID89" s="5">
        <v>16</v>
      </c>
      <c r="IE89" s="5">
        <v>202</v>
      </c>
    </row>
    <row r="90" spans="1:239" x14ac:dyDescent="0.25">
      <c r="A90" s="4"/>
      <c r="B90" s="5">
        <v>17</v>
      </c>
      <c r="C90" s="5">
        <v>210</v>
      </c>
      <c r="D90" s="5">
        <v>17</v>
      </c>
      <c r="E90" s="5">
        <v>216</v>
      </c>
      <c r="F90" s="5">
        <v>17</v>
      </c>
      <c r="G90" s="5">
        <v>202</v>
      </c>
      <c r="H90" s="5">
        <v>17</v>
      </c>
      <c r="I90" s="5">
        <v>209</v>
      </c>
      <c r="J90" s="5"/>
      <c r="K90" s="5"/>
      <c r="L90" s="5">
        <v>17</v>
      </c>
      <c r="M90" s="5">
        <v>184</v>
      </c>
      <c r="N90" s="5">
        <v>17</v>
      </c>
      <c r="O90" s="5">
        <v>191</v>
      </c>
      <c r="P90" s="5">
        <v>17</v>
      </c>
      <c r="Q90" s="5">
        <v>193</v>
      </c>
      <c r="R90" s="5">
        <v>17</v>
      </c>
      <c r="S90" s="5">
        <v>188</v>
      </c>
      <c r="T90" s="5"/>
      <c r="U90" s="5"/>
      <c r="V90" s="5">
        <v>17</v>
      </c>
      <c r="W90" s="5">
        <v>196</v>
      </c>
      <c r="X90" s="5">
        <v>17</v>
      </c>
      <c r="Y90" s="5">
        <v>195</v>
      </c>
      <c r="Z90" s="5">
        <v>17</v>
      </c>
      <c r="AA90" s="5">
        <v>195</v>
      </c>
      <c r="AB90" s="5">
        <v>17</v>
      </c>
      <c r="AC90" s="5">
        <v>193</v>
      </c>
      <c r="AD90" s="5"/>
      <c r="AE90" s="4"/>
      <c r="AF90" s="5">
        <v>17</v>
      </c>
      <c r="AG90" s="5">
        <v>756</v>
      </c>
      <c r="AH90" s="5">
        <v>17</v>
      </c>
      <c r="AI90" s="5">
        <v>14751</v>
      </c>
      <c r="AJ90" s="5">
        <v>17</v>
      </c>
      <c r="AK90" s="5">
        <v>6533</v>
      </c>
      <c r="AL90" s="5">
        <v>17</v>
      </c>
      <c r="AM90" s="5">
        <v>11325</v>
      </c>
      <c r="AN90" s="5"/>
      <c r="AO90" s="5"/>
      <c r="AP90" s="5">
        <v>17</v>
      </c>
      <c r="AQ90" s="5">
        <v>7431</v>
      </c>
      <c r="AR90" s="5">
        <v>17</v>
      </c>
      <c r="AS90" s="5">
        <v>5273</v>
      </c>
      <c r="AT90" s="5">
        <v>17</v>
      </c>
      <c r="AU90" s="5">
        <v>2082</v>
      </c>
      <c r="AV90" s="5">
        <v>17</v>
      </c>
      <c r="AW90" s="5">
        <v>818</v>
      </c>
      <c r="AX90" s="5"/>
      <c r="AY90" s="5"/>
      <c r="AZ90" s="5">
        <v>17</v>
      </c>
      <c r="BA90" s="5">
        <v>4177</v>
      </c>
      <c r="BB90" s="5">
        <v>17</v>
      </c>
      <c r="BC90" s="5">
        <v>476</v>
      </c>
      <c r="BD90" s="5">
        <v>17</v>
      </c>
      <c r="BE90" s="5">
        <v>4829</v>
      </c>
      <c r="BF90" s="5">
        <v>17</v>
      </c>
      <c r="BG90" s="5">
        <v>771</v>
      </c>
      <c r="BH90" s="5"/>
      <c r="BI90" s="4"/>
      <c r="BJ90" s="5">
        <v>17</v>
      </c>
      <c r="BK90" s="5">
        <v>392</v>
      </c>
      <c r="BL90" s="5">
        <v>17</v>
      </c>
      <c r="BM90" s="5">
        <v>206</v>
      </c>
      <c r="BN90" s="5">
        <v>17</v>
      </c>
      <c r="BO90" s="5">
        <v>195</v>
      </c>
      <c r="BP90" s="5">
        <v>17</v>
      </c>
      <c r="BQ90" s="5">
        <v>201</v>
      </c>
      <c r="BR90" s="5"/>
      <c r="BS90" s="5"/>
      <c r="BT90" s="5">
        <v>17</v>
      </c>
      <c r="BU90" s="5">
        <v>536</v>
      </c>
      <c r="BV90" s="5">
        <v>17</v>
      </c>
      <c r="BW90" s="5">
        <v>368</v>
      </c>
      <c r="BX90" s="5">
        <v>17</v>
      </c>
      <c r="BY90" s="5">
        <v>596</v>
      </c>
      <c r="BZ90" s="5">
        <v>17</v>
      </c>
      <c r="CA90" s="5">
        <v>380</v>
      </c>
      <c r="CB90" s="5"/>
      <c r="CC90" s="5"/>
      <c r="CD90" s="5">
        <v>17</v>
      </c>
      <c r="CE90" s="5">
        <v>250</v>
      </c>
      <c r="CF90" s="5">
        <v>17</v>
      </c>
      <c r="CG90" s="5">
        <v>355</v>
      </c>
      <c r="CH90" s="5">
        <v>17</v>
      </c>
      <c r="CI90" s="5">
        <v>300</v>
      </c>
      <c r="CJ90" s="5">
        <v>17</v>
      </c>
      <c r="CK90" s="5">
        <v>493</v>
      </c>
      <c r="CL90" s="5"/>
      <c r="CM90" s="4"/>
      <c r="CN90" s="5">
        <v>17</v>
      </c>
      <c r="CO90" s="5">
        <v>212</v>
      </c>
      <c r="CP90" s="5">
        <v>17</v>
      </c>
      <c r="CQ90" s="5">
        <v>193</v>
      </c>
      <c r="CR90" s="5">
        <v>17</v>
      </c>
      <c r="CS90" s="5">
        <v>206</v>
      </c>
      <c r="CT90" s="5">
        <v>17</v>
      </c>
      <c r="CU90" s="5">
        <v>216</v>
      </c>
      <c r="CV90" s="5"/>
      <c r="CW90" s="5"/>
      <c r="CX90" s="5">
        <v>17</v>
      </c>
      <c r="CY90" s="5">
        <v>254</v>
      </c>
      <c r="CZ90" s="5">
        <v>17</v>
      </c>
      <c r="DA90" s="5">
        <v>230</v>
      </c>
      <c r="DB90" s="5">
        <v>17</v>
      </c>
      <c r="DC90" s="5">
        <v>221</v>
      </c>
      <c r="DD90" s="5">
        <v>17</v>
      </c>
      <c r="DE90" s="5">
        <v>231</v>
      </c>
      <c r="DF90" s="5"/>
      <c r="DG90" s="5"/>
      <c r="DH90" s="5">
        <v>17</v>
      </c>
      <c r="DI90" s="5">
        <v>235</v>
      </c>
      <c r="DJ90" s="5">
        <v>17</v>
      </c>
      <c r="DK90" s="5">
        <v>253</v>
      </c>
      <c r="DL90" s="5">
        <v>17</v>
      </c>
      <c r="DM90" s="5">
        <v>238</v>
      </c>
      <c r="DN90" s="5">
        <v>17</v>
      </c>
      <c r="DO90" s="5">
        <v>240</v>
      </c>
      <c r="DP90" s="5"/>
      <c r="DQ90" s="4"/>
      <c r="DR90" s="5">
        <v>17</v>
      </c>
      <c r="DS90" s="5">
        <v>1880</v>
      </c>
      <c r="DT90" s="5">
        <v>17</v>
      </c>
      <c r="DU90" s="5">
        <v>2927</v>
      </c>
      <c r="DV90" s="5">
        <v>17</v>
      </c>
      <c r="DW90" s="5">
        <v>1707</v>
      </c>
      <c r="DX90" s="5">
        <v>17</v>
      </c>
      <c r="DY90" s="5">
        <v>364</v>
      </c>
      <c r="DZ90" s="5"/>
      <c r="EA90" s="5"/>
      <c r="EB90" s="5">
        <v>17</v>
      </c>
      <c r="EC90" s="5">
        <v>3598</v>
      </c>
      <c r="ED90" s="5">
        <v>17</v>
      </c>
      <c r="EE90" s="5">
        <v>1136</v>
      </c>
      <c r="EF90" s="5">
        <v>17</v>
      </c>
      <c r="EG90" s="5">
        <v>1616</v>
      </c>
      <c r="EH90" s="5">
        <v>17</v>
      </c>
      <c r="EI90" s="5">
        <v>1616</v>
      </c>
      <c r="EJ90" s="5"/>
      <c r="EK90" s="5"/>
      <c r="EL90" s="5">
        <v>17</v>
      </c>
      <c r="EM90" s="5">
        <v>557</v>
      </c>
      <c r="EN90" s="5">
        <v>17</v>
      </c>
      <c r="EO90" s="5">
        <v>599</v>
      </c>
      <c r="EP90" s="5">
        <v>17</v>
      </c>
      <c r="EQ90" s="5">
        <v>797</v>
      </c>
      <c r="ER90" s="5">
        <v>17</v>
      </c>
      <c r="ES90" s="5">
        <v>5313</v>
      </c>
      <c r="ET90" s="5"/>
      <c r="EU90" s="4"/>
      <c r="EV90" s="5">
        <v>17</v>
      </c>
      <c r="EW90" s="5">
        <v>7281</v>
      </c>
      <c r="EX90" s="5">
        <v>17</v>
      </c>
      <c r="EY90" s="5">
        <v>16365</v>
      </c>
      <c r="EZ90" s="5">
        <v>17</v>
      </c>
      <c r="FA90" s="5">
        <v>14016</v>
      </c>
      <c r="FB90" s="5">
        <v>17</v>
      </c>
      <c r="FC90" s="5">
        <v>571</v>
      </c>
      <c r="FD90" s="5"/>
      <c r="FE90" s="5"/>
      <c r="FF90" s="5">
        <v>17</v>
      </c>
      <c r="FG90" s="5">
        <v>15041</v>
      </c>
      <c r="FH90" s="5">
        <v>17</v>
      </c>
      <c r="FI90" s="5">
        <v>8856</v>
      </c>
      <c r="FJ90" s="5">
        <v>17</v>
      </c>
      <c r="FK90" s="5">
        <v>16281</v>
      </c>
      <c r="FL90" s="5">
        <v>17</v>
      </c>
      <c r="FM90" s="5">
        <v>14655</v>
      </c>
      <c r="FN90" s="5"/>
      <c r="FO90" s="5"/>
      <c r="FP90" s="5">
        <v>17</v>
      </c>
      <c r="FQ90" s="5">
        <v>1068</v>
      </c>
      <c r="FR90" s="5">
        <v>17</v>
      </c>
      <c r="FS90" s="5">
        <v>14719</v>
      </c>
      <c r="FT90" s="5">
        <v>17</v>
      </c>
      <c r="FU90" s="5">
        <v>16383</v>
      </c>
      <c r="FV90" s="5">
        <v>17</v>
      </c>
      <c r="FW90" s="5">
        <v>639</v>
      </c>
      <c r="FX90" s="5"/>
      <c r="FY90" s="4"/>
      <c r="FZ90" s="5">
        <v>17</v>
      </c>
      <c r="GA90" s="5">
        <v>597</v>
      </c>
      <c r="GB90" s="5">
        <v>17</v>
      </c>
      <c r="GC90" s="5">
        <v>2902</v>
      </c>
      <c r="GD90" s="5">
        <v>17</v>
      </c>
      <c r="GE90" s="5">
        <v>1079</v>
      </c>
      <c r="GF90" s="5">
        <v>17</v>
      </c>
      <c r="GG90" s="5">
        <v>1692</v>
      </c>
      <c r="GH90" s="5"/>
      <c r="GI90" s="5"/>
      <c r="GJ90" s="5">
        <v>17</v>
      </c>
      <c r="GK90" s="5">
        <v>8696</v>
      </c>
      <c r="GL90" s="5">
        <v>17</v>
      </c>
      <c r="GM90" s="5">
        <v>4337</v>
      </c>
      <c r="GN90" s="5">
        <v>17</v>
      </c>
      <c r="GO90" s="5">
        <v>15919</v>
      </c>
      <c r="GP90" s="5">
        <v>17</v>
      </c>
      <c r="GQ90" s="5">
        <v>4293</v>
      </c>
      <c r="GR90" s="5"/>
      <c r="GS90" s="5"/>
      <c r="GT90" s="5">
        <v>17</v>
      </c>
      <c r="GU90" s="5">
        <v>900</v>
      </c>
      <c r="GV90" s="5">
        <v>17</v>
      </c>
      <c r="GW90" s="5">
        <v>607</v>
      </c>
      <c r="GX90" s="5">
        <v>17</v>
      </c>
      <c r="GY90" s="5">
        <v>7208</v>
      </c>
      <c r="GZ90" s="5">
        <v>17</v>
      </c>
      <c r="HA90" s="5">
        <v>1584</v>
      </c>
      <c r="HB90" s="5"/>
      <c r="HC90" s="4"/>
      <c r="HD90" s="5">
        <v>17</v>
      </c>
      <c r="HE90" s="5">
        <v>250</v>
      </c>
      <c r="HF90" s="5">
        <v>17</v>
      </c>
      <c r="HG90" s="5">
        <v>249</v>
      </c>
      <c r="HH90" s="5">
        <v>17</v>
      </c>
      <c r="HI90" s="5">
        <v>268</v>
      </c>
      <c r="HJ90" s="5">
        <v>17</v>
      </c>
      <c r="HK90" s="5">
        <v>247</v>
      </c>
      <c r="HL90" s="5"/>
      <c r="HM90" s="5"/>
      <c r="HN90" s="5">
        <v>17</v>
      </c>
      <c r="HO90" s="5">
        <v>202</v>
      </c>
      <c r="HP90" s="5">
        <v>17</v>
      </c>
      <c r="HQ90" s="5">
        <v>218</v>
      </c>
      <c r="HR90" s="5">
        <v>17</v>
      </c>
      <c r="HS90" s="5">
        <v>216</v>
      </c>
      <c r="HT90" s="5">
        <v>17</v>
      </c>
      <c r="HU90" s="5">
        <v>231</v>
      </c>
      <c r="HV90" s="5"/>
      <c r="HW90" s="5"/>
      <c r="HX90" s="5">
        <v>17</v>
      </c>
      <c r="HY90" s="5">
        <v>203</v>
      </c>
      <c r="HZ90" s="5">
        <v>17</v>
      </c>
      <c r="IA90" s="5">
        <v>203</v>
      </c>
      <c r="IB90" s="5">
        <v>17</v>
      </c>
      <c r="IC90" s="5">
        <v>199</v>
      </c>
      <c r="ID90" s="5">
        <v>17</v>
      </c>
      <c r="IE90" s="5">
        <v>213</v>
      </c>
    </row>
    <row r="91" spans="1:239" x14ac:dyDescent="0.25">
      <c r="A91" s="4"/>
      <c r="B91" s="5">
        <v>18</v>
      </c>
      <c r="C91" s="5">
        <v>218</v>
      </c>
      <c r="D91" s="5">
        <v>18</v>
      </c>
      <c r="E91" s="5">
        <v>211</v>
      </c>
      <c r="F91" s="5">
        <v>18</v>
      </c>
      <c r="G91" s="5">
        <v>223</v>
      </c>
      <c r="H91" s="5">
        <v>18</v>
      </c>
      <c r="I91" s="5">
        <v>204</v>
      </c>
      <c r="J91" s="5"/>
      <c r="K91" s="5"/>
      <c r="L91" s="5">
        <v>18</v>
      </c>
      <c r="M91" s="5">
        <v>179</v>
      </c>
      <c r="N91" s="5">
        <v>18</v>
      </c>
      <c r="O91" s="5">
        <v>184</v>
      </c>
      <c r="P91" s="5">
        <v>18</v>
      </c>
      <c r="Q91" s="5">
        <v>194</v>
      </c>
      <c r="R91" s="5">
        <v>18</v>
      </c>
      <c r="S91" s="5">
        <v>188</v>
      </c>
      <c r="T91" s="5"/>
      <c r="U91" s="5"/>
      <c r="V91" s="5">
        <v>18</v>
      </c>
      <c r="W91" s="5">
        <v>200</v>
      </c>
      <c r="X91" s="5">
        <v>18</v>
      </c>
      <c r="Y91" s="5">
        <v>196</v>
      </c>
      <c r="Z91" s="5">
        <v>18</v>
      </c>
      <c r="AA91" s="5">
        <v>207</v>
      </c>
      <c r="AB91" s="5">
        <v>18</v>
      </c>
      <c r="AC91" s="5">
        <v>193</v>
      </c>
      <c r="AD91" s="5"/>
      <c r="AE91" s="4"/>
      <c r="AF91" s="5">
        <v>18</v>
      </c>
      <c r="AG91" s="5">
        <v>6280</v>
      </c>
      <c r="AH91" s="5">
        <v>18</v>
      </c>
      <c r="AI91" s="5">
        <v>934</v>
      </c>
      <c r="AJ91" s="5">
        <v>18</v>
      </c>
      <c r="AK91" s="5">
        <v>9019</v>
      </c>
      <c r="AL91" s="5">
        <v>18</v>
      </c>
      <c r="AM91" s="5">
        <v>1367</v>
      </c>
      <c r="AN91" s="5"/>
      <c r="AO91" s="5"/>
      <c r="AP91" s="5">
        <v>18</v>
      </c>
      <c r="AQ91" s="5">
        <v>905</v>
      </c>
      <c r="AR91" s="5">
        <v>18</v>
      </c>
      <c r="AS91" s="5">
        <v>6158</v>
      </c>
      <c r="AT91" s="5">
        <v>18</v>
      </c>
      <c r="AU91" s="5">
        <v>687</v>
      </c>
      <c r="AV91" s="5">
        <v>18</v>
      </c>
      <c r="AW91" s="5">
        <v>4586</v>
      </c>
      <c r="AX91" s="5"/>
      <c r="AY91" s="5"/>
      <c r="AZ91" s="5">
        <v>18</v>
      </c>
      <c r="BA91" s="5">
        <v>516</v>
      </c>
      <c r="BB91" s="5">
        <v>18</v>
      </c>
      <c r="BC91" s="5">
        <v>421</v>
      </c>
      <c r="BD91" s="5">
        <v>18</v>
      </c>
      <c r="BE91" s="5">
        <v>535</v>
      </c>
      <c r="BF91" s="5">
        <v>18</v>
      </c>
      <c r="BG91" s="5">
        <v>1417</v>
      </c>
      <c r="BH91" s="5"/>
      <c r="BI91" s="4"/>
      <c r="BJ91" s="5">
        <v>18</v>
      </c>
      <c r="BK91" s="5">
        <v>2358</v>
      </c>
      <c r="BL91" s="5">
        <v>18</v>
      </c>
      <c r="BM91" s="5">
        <v>259</v>
      </c>
      <c r="BN91" s="5">
        <v>18</v>
      </c>
      <c r="BO91" s="5">
        <v>438</v>
      </c>
      <c r="BP91" s="5">
        <v>18</v>
      </c>
      <c r="BQ91" s="5">
        <v>829</v>
      </c>
      <c r="BR91" s="5"/>
      <c r="BS91" s="5"/>
      <c r="BT91" s="5">
        <v>18</v>
      </c>
      <c r="BU91" s="5">
        <v>3454</v>
      </c>
      <c r="BV91" s="5">
        <v>18</v>
      </c>
      <c r="BW91" s="5">
        <v>718</v>
      </c>
      <c r="BX91" s="5">
        <v>18</v>
      </c>
      <c r="BY91" s="5">
        <v>850</v>
      </c>
      <c r="BZ91" s="5">
        <v>18</v>
      </c>
      <c r="CA91" s="5">
        <v>414</v>
      </c>
      <c r="CB91" s="5"/>
      <c r="CC91" s="5"/>
      <c r="CD91" s="5">
        <v>18</v>
      </c>
      <c r="CE91" s="5">
        <v>296</v>
      </c>
      <c r="CF91" s="5">
        <v>18</v>
      </c>
      <c r="CG91" s="5">
        <v>275</v>
      </c>
      <c r="CH91" s="5">
        <v>18</v>
      </c>
      <c r="CI91" s="5">
        <v>431</v>
      </c>
      <c r="CJ91" s="5">
        <v>18</v>
      </c>
      <c r="CK91" s="5">
        <v>795</v>
      </c>
      <c r="CL91" s="5"/>
      <c r="CM91" s="4"/>
      <c r="CN91" s="5">
        <v>18</v>
      </c>
      <c r="CO91" s="5">
        <v>209</v>
      </c>
      <c r="CP91" s="5">
        <v>18</v>
      </c>
      <c r="CQ91" s="5">
        <v>193</v>
      </c>
      <c r="CR91" s="5">
        <v>18</v>
      </c>
      <c r="CS91" s="5">
        <v>198</v>
      </c>
      <c r="CT91" s="5">
        <v>18</v>
      </c>
      <c r="CU91" s="5">
        <v>219</v>
      </c>
      <c r="CV91" s="5"/>
      <c r="CW91" s="5"/>
      <c r="CX91" s="5">
        <v>18</v>
      </c>
      <c r="CY91" s="5">
        <v>243</v>
      </c>
      <c r="CZ91" s="5">
        <v>18</v>
      </c>
      <c r="DA91" s="5">
        <v>227</v>
      </c>
      <c r="DB91" s="5">
        <v>18</v>
      </c>
      <c r="DC91" s="5">
        <v>222</v>
      </c>
      <c r="DD91" s="5">
        <v>18</v>
      </c>
      <c r="DE91" s="5">
        <v>227</v>
      </c>
      <c r="DF91" s="5"/>
      <c r="DG91" s="5"/>
      <c r="DH91" s="5">
        <v>18</v>
      </c>
      <c r="DI91" s="5">
        <v>233</v>
      </c>
      <c r="DJ91" s="5">
        <v>18</v>
      </c>
      <c r="DK91" s="5">
        <v>279</v>
      </c>
      <c r="DL91" s="5">
        <v>18</v>
      </c>
      <c r="DM91" s="5">
        <v>234</v>
      </c>
      <c r="DN91" s="5">
        <v>18</v>
      </c>
      <c r="DO91" s="5">
        <v>240</v>
      </c>
      <c r="DP91" s="5"/>
      <c r="DQ91" s="4"/>
      <c r="DR91" s="5">
        <v>18</v>
      </c>
      <c r="DS91" s="5">
        <v>775</v>
      </c>
      <c r="DT91" s="5">
        <v>18</v>
      </c>
      <c r="DU91" s="5">
        <v>2386</v>
      </c>
      <c r="DV91" s="5">
        <v>18</v>
      </c>
      <c r="DW91" s="5">
        <v>2008</v>
      </c>
      <c r="DX91" s="5">
        <v>18</v>
      </c>
      <c r="DY91" s="5">
        <v>1392</v>
      </c>
      <c r="DZ91" s="5"/>
      <c r="EA91" s="5"/>
      <c r="EB91" s="5">
        <v>18</v>
      </c>
      <c r="EC91" s="5">
        <v>1321</v>
      </c>
      <c r="ED91" s="5">
        <v>18</v>
      </c>
      <c r="EE91" s="5">
        <v>1446</v>
      </c>
      <c r="EF91" s="5">
        <v>18</v>
      </c>
      <c r="EG91" s="5">
        <v>2026</v>
      </c>
      <c r="EH91" s="5">
        <v>18</v>
      </c>
      <c r="EI91" s="5">
        <v>1350</v>
      </c>
      <c r="EJ91" s="5"/>
      <c r="EK91" s="5"/>
      <c r="EL91" s="5">
        <v>18</v>
      </c>
      <c r="EM91" s="5">
        <v>6170</v>
      </c>
      <c r="EN91" s="5">
        <v>18</v>
      </c>
      <c r="EO91" s="5">
        <v>6264</v>
      </c>
      <c r="EP91" s="5">
        <v>18</v>
      </c>
      <c r="EQ91" s="5">
        <v>8660</v>
      </c>
      <c r="ER91" s="5">
        <v>18</v>
      </c>
      <c r="ES91" s="5">
        <v>11155</v>
      </c>
      <c r="ET91" s="5"/>
      <c r="EU91" s="4"/>
      <c r="EV91" s="5">
        <v>18</v>
      </c>
      <c r="EW91" s="5">
        <v>596</v>
      </c>
      <c r="EX91" s="5">
        <v>18</v>
      </c>
      <c r="EY91" s="5">
        <v>1604</v>
      </c>
      <c r="EZ91" s="5">
        <v>18</v>
      </c>
      <c r="FA91" s="5">
        <v>5693</v>
      </c>
      <c r="FB91" s="5">
        <v>18</v>
      </c>
      <c r="FC91" s="5">
        <v>519</v>
      </c>
      <c r="FD91" s="5"/>
      <c r="FE91" s="5"/>
      <c r="FF91" s="5">
        <v>18</v>
      </c>
      <c r="FG91" s="5">
        <v>9928</v>
      </c>
      <c r="FH91" s="5">
        <v>18</v>
      </c>
      <c r="FI91" s="5">
        <v>1202</v>
      </c>
      <c r="FJ91" s="5">
        <v>18</v>
      </c>
      <c r="FK91" s="5">
        <v>16291</v>
      </c>
      <c r="FL91" s="5">
        <v>18</v>
      </c>
      <c r="FM91" s="5">
        <v>10693</v>
      </c>
      <c r="FN91" s="5"/>
      <c r="FO91" s="5"/>
      <c r="FP91" s="5">
        <v>18</v>
      </c>
      <c r="FQ91" s="5">
        <v>10208</v>
      </c>
      <c r="FR91" s="5">
        <v>18</v>
      </c>
      <c r="FS91" s="5">
        <v>660</v>
      </c>
      <c r="FT91" s="5">
        <v>18</v>
      </c>
      <c r="FU91" s="5">
        <v>15286</v>
      </c>
      <c r="FV91" s="5">
        <v>18</v>
      </c>
      <c r="FW91" s="5">
        <v>883</v>
      </c>
      <c r="FX91" s="5"/>
      <c r="FY91" s="4"/>
      <c r="FZ91" s="5">
        <v>18</v>
      </c>
      <c r="GA91" s="5">
        <v>862</v>
      </c>
      <c r="GB91" s="5">
        <v>18</v>
      </c>
      <c r="GC91" s="5">
        <v>650</v>
      </c>
      <c r="GD91" s="5">
        <v>18</v>
      </c>
      <c r="GE91" s="5">
        <v>721</v>
      </c>
      <c r="GF91" s="5">
        <v>18</v>
      </c>
      <c r="GG91" s="5">
        <v>1048</v>
      </c>
      <c r="GH91" s="5"/>
      <c r="GI91" s="5"/>
      <c r="GJ91" s="5">
        <v>18</v>
      </c>
      <c r="GK91" s="5">
        <v>4364</v>
      </c>
      <c r="GL91" s="5">
        <v>18</v>
      </c>
      <c r="GM91" s="5">
        <v>7010</v>
      </c>
      <c r="GN91" s="5">
        <v>18</v>
      </c>
      <c r="GO91" s="5">
        <v>14703</v>
      </c>
      <c r="GP91" s="5">
        <v>18</v>
      </c>
      <c r="GQ91" s="5">
        <v>5426</v>
      </c>
      <c r="GR91" s="5"/>
      <c r="GS91" s="5"/>
      <c r="GT91" s="5">
        <v>18</v>
      </c>
      <c r="GU91" s="5">
        <v>479</v>
      </c>
      <c r="GV91" s="5">
        <v>18</v>
      </c>
      <c r="GW91" s="5">
        <v>570</v>
      </c>
      <c r="GX91" s="5">
        <v>18</v>
      </c>
      <c r="GY91" s="5">
        <v>1152</v>
      </c>
      <c r="GZ91" s="5">
        <v>18</v>
      </c>
      <c r="HA91" s="5">
        <v>8492</v>
      </c>
      <c r="HB91" s="5"/>
      <c r="HC91" s="4"/>
      <c r="HD91" s="5">
        <v>18</v>
      </c>
      <c r="HE91" s="5">
        <v>255</v>
      </c>
      <c r="HF91" s="5">
        <v>18</v>
      </c>
      <c r="HG91" s="5">
        <v>258</v>
      </c>
      <c r="HH91" s="5">
        <v>18</v>
      </c>
      <c r="HI91" s="5">
        <v>254</v>
      </c>
      <c r="HJ91" s="5">
        <v>18</v>
      </c>
      <c r="HK91" s="5">
        <v>251</v>
      </c>
      <c r="HL91" s="5"/>
      <c r="HM91" s="5"/>
      <c r="HN91" s="5">
        <v>18</v>
      </c>
      <c r="HO91" s="5">
        <v>206</v>
      </c>
      <c r="HP91" s="5">
        <v>18</v>
      </c>
      <c r="HQ91" s="5">
        <v>237</v>
      </c>
      <c r="HR91" s="5">
        <v>18</v>
      </c>
      <c r="HS91" s="5">
        <v>219</v>
      </c>
      <c r="HT91" s="5">
        <v>18</v>
      </c>
      <c r="HU91" s="5">
        <v>211</v>
      </c>
      <c r="HV91" s="5"/>
      <c r="HW91" s="5"/>
      <c r="HX91" s="5">
        <v>18</v>
      </c>
      <c r="HY91" s="5">
        <v>216</v>
      </c>
      <c r="HZ91" s="5">
        <v>18</v>
      </c>
      <c r="IA91" s="5">
        <v>201</v>
      </c>
      <c r="IB91" s="5">
        <v>18</v>
      </c>
      <c r="IC91" s="5">
        <v>213</v>
      </c>
      <c r="ID91" s="5">
        <v>18</v>
      </c>
      <c r="IE91" s="5">
        <v>219</v>
      </c>
    </row>
    <row r="92" spans="1:239" x14ac:dyDescent="0.25">
      <c r="A92" s="4"/>
      <c r="B92" s="5">
        <v>19</v>
      </c>
      <c r="C92" s="5">
        <v>214</v>
      </c>
      <c r="D92" s="5">
        <v>19</v>
      </c>
      <c r="E92" s="5">
        <v>223</v>
      </c>
      <c r="F92" s="5">
        <v>19</v>
      </c>
      <c r="G92" s="5">
        <v>225</v>
      </c>
      <c r="H92" s="5">
        <v>19</v>
      </c>
      <c r="I92" s="5">
        <v>209</v>
      </c>
      <c r="J92" s="5"/>
      <c r="K92" s="5"/>
      <c r="L92" s="5">
        <v>19</v>
      </c>
      <c r="M92" s="5">
        <v>182</v>
      </c>
      <c r="N92" s="5">
        <v>19</v>
      </c>
      <c r="O92" s="5">
        <v>186</v>
      </c>
      <c r="P92" s="5">
        <v>19</v>
      </c>
      <c r="Q92" s="5">
        <v>186</v>
      </c>
      <c r="R92" s="5">
        <v>19</v>
      </c>
      <c r="S92" s="5">
        <v>190</v>
      </c>
      <c r="T92" s="5"/>
      <c r="U92" s="5"/>
      <c r="V92" s="5">
        <v>19</v>
      </c>
      <c r="W92" s="5">
        <v>211</v>
      </c>
      <c r="X92" s="5">
        <v>19</v>
      </c>
      <c r="Y92" s="5">
        <v>197</v>
      </c>
      <c r="Z92" s="5">
        <v>19</v>
      </c>
      <c r="AA92" s="5">
        <v>207</v>
      </c>
      <c r="AB92" s="5">
        <v>19</v>
      </c>
      <c r="AC92" s="5">
        <v>191</v>
      </c>
      <c r="AD92" s="5"/>
      <c r="AE92" s="4"/>
      <c r="AF92" s="5">
        <v>19</v>
      </c>
      <c r="AG92" s="5">
        <v>784</v>
      </c>
      <c r="AH92" s="5">
        <v>19</v>
      </c>
      <c r="AI92" s="5">
        <v>870</v>
      </c>
      <c r="AJ92" s="5">
        <v>19</v>
      </c>
      <c r="AK92" s="5">
        <v>803</v>
      </c>
      <c r="AL92" s="5">
        <v>19</v>
      </c>
      <c r="AM92" s="5">
        <v>14834</v>
      </c>
      <c r="AN92" s="5"/>
      <c r="AO92" s="5"/>
      <c r="AP92" s="5">
        <v>19</v>
      </c>
      <c r="AQ92" s="5">
        <v>681</v>
      </c>
      <c r="AR92" s="5">
        <v>19</v>
      </c>
      <c r="AS92" s="5">
        <v>997</v>
      </c>
      <c r="AT92" s="5">
        <v>19</v>
      </c>
      <c r="AU92" s="5">
        <v>1673</v>
      </c>
      <c r="AV92" s="5">
        <v>19</v>
      </c>
      <c r="AW92" s="5">
        <v>817</v>
      </c>
      <c r="AX92" s="5"/>
      <c r="AY92" s="5"/>
      <c r="AZ92" s="5">
        <v>19</v>
      </c>
      <c r="BA92" s="5">
        <v>2351</v>
      </c>
      <c r="BB92" s="5">
        <v>19</v>
      </c>
      <c r="BC92" s="5">
        <v>3309</v>
      </c>
      <c r="BD92" s="5">
        <v>19</v>
      </c>
      <c r="BE92" s="5">
        <v>627</v>
      </c>
      <c r="BF92" s="5">
        <v>19</v>
      </c>
      <c r="BG92" s="5">
        <v>686</v>
      </c>
      <c r="BH92" s="5"/>
      <c r="BI92" s="4"/>
      <c r="BJ92" s="5">
        <v>19</v>
      </c>
      <c r="BK92" s="5">
        <v>1884</v>
      </c>
      <c r="BL92" s="5">
        <v>19</v>
      </c>
      <c r="BM92" s="5">
        <v>230</v>
      </c>
      <c r="BN92" s="5">
        <v>19</v>
      </c>
      <c r="BO92" s="5">
        <v>205</v>
      </c>
      <c r="BP92" s="5">
        <v>19</v>
      </c>
      <c r="BQ92" s="5">
        <v>602</v>
      </c>
      <c r="BR92" s="5"/>
      <c r="BS92" s="5"/>
      <c r="BT92" s="5">
        <v>19</v>
      </c>
      <c r="BU92" s="5">
        <v>711</v>
      </c>
      <c r="BV92" s="5">
        <v>19</v>
      </c>
      <c r="BW92" s="5">
        <v>569</v>
      </c>
      <c r="BX92" s="5">
        <v>19</v>
      </c>
      <c r="BY92" s="5">
        <v>467</v>
      </c>
      <c r="BZ92" s="5">
        <v>19</v>
      </c>
      <c r="CA92" s="5">
        <v>427</v>
      </c>
      <c r="CB92" s="5"/>
      <c r="CC92" s="5"/>
      <c r="CD92" s="5">
        <v>19</v>
      </c>
      <c r="CE92" s="5">
        <v>306</v>
      </c>
      <c r="CF92" s="5">
        <v>19</v>
      </c>
      <c r="CG92" s="5">
        <v>331</v>
      </c>
      <c r="CH92" s="5">
        <v>19</v>
      </c>
      <c r="CI92" s="5">
        <v>253</v>
      </c>
      <c r="CJ92" s="5">
        <v>19</v>
      </c>
      <c r="CK92" s="5">
        <v>518</v>
      </c>
      <c r="CL92" s="5"/>
      <c r="CM92" s="4"/>
      <c r="CN92" s="5">
        <v>19</v>
      </c>
      <c r="CO92" s="5">
        <v>211</v>
      </c>
      <c r="CP92" s="5">
        <v>19</v>
      </c>
      <c r="CQ92" s="5">
        <v>204</v>
      </c>
      <c r="CR92" s="5">
        <v>19</v>
      </c>
      <c r="CS92" s="5">
        <v>192</v>
      </c>
      <c r="CT92" s="5">
        <v>19</v>
      </c>
      <c r="CU92" s="5">
        <v>225</v>
      </c>
      <c r="CV92" s="5"/>
      <c r="CW92" s="5"/>
      <c r="CX92" s="5">
        <v>19</v>
      </c>
      <c r="CY92" s="5">
        <v>246</v>
      </c>
      <c r="CZ92" s="5">
        <v>19</v>
      </c>
      <c r="DA92" s="5">
        <v>231</v>
      </c>
      <c r="DB92" s="5">
        <v>19</v>
      </c>
      <c r="DC92" s="5">
        <v>222</v>
      </c>
      <c r="DD92" s="5">
        <v>19</v>
      </c>
      <c r="DE92" s="5">
        <v>229</v>
      </c>
      <c r="DF92" s="5"/>
      <c r="DG92" s="5"/>
      <c r="DH92" s="5">
        <v>19</v>
      </c>
      <c r="DI92" s="5">
        <v>238</v>
      </c>
      <c r="DJ92" s="5">
        <v>19</v>
      </c>
      <c r="DK92" s="5">
        <v>252</v>
      </c>
      <c r="DL92" s="5">
        <v>19</v>
      </c>
      <c r="DM92" s="5">
        <v>247</v>
      </c>
      <c r="DN92" s="5">
        <v>19</v>
      </c>
      <c r="DO92" s="5">
        <v>237</v>
      </c>
      <c r="DP92" s="5"/>
      <c r="DQ92" s="4"/>
      <c r="DR92" s="5">
        <v>19</v>
      </c>
      <c r="DS92" s="5">
        <v>394</v>
      </c>
      <c r="DT92" s="5">
        <v>19</v>
      </c>
      <c r="DU92" s="5">
        <v>816</v>
      </c>
      <c r="DV92" s="5">
        <v>19</v>
      </c>
      <c r="DW92" s="5">
        <v>912</v>
      </c>
      <c r="DX92" s="5">
        <v>19</v>
      </c>
      <c r="DY92" s="5">
        <v>1761</v>
      </c>
      <c r="DZ92" s="5"/>
      <c r="EA92" s="5"/>
      <c r="EB92" s="5">
        <v>19</v>
      </c>
      <c r="EC92" s="5">
        <v>1061</v>
      </c>
      <c r="ED92" s="5">
        <v>19</v>
      </c>
      <c r="EE92" s="5">
        <v>3051</v>
      </c>
      <c r="EF92" s="5">
        <v>19</v>
      </c>
      <c r="EG92" s="5">
        <v>2281</v>
      </c>
      <c r="EH92" s="5">
        <v>19</v>
      </c>
      <c r="EI92" s="5">
        <v>1604</v>
      </c>
      <c r="EJ92" s="5"/>
      <c r="EK92" s="5"/>
      <c r="EL92" s="5">
        <v>19</v>
      </c>
      <c r="EM92" s="5">
        <v>473</v>
      </c>
      <c r="EN92" s="5">
        <v>19</v>
      </c>
      <c r="EO92" s="5">
        <v>1988</v>
      </c>
      <c r="EP92" s="5">
        <v>19</v>
      </c>
      <c r="EQ92" s="5">
        <v>8532</v>
      </c>
      <c r="ER92" s="5">
        <v>19</v>
      </c>
      <c r="ES92" s="5">
        <v>809</v>
      </c>
      <c r="ET92" s="5"/>
      <c r="EU92" s="4"/>
      <c r="EV92" s="5">
        <v>19</v>
      </c>
      <c r="EW92" s="5">
        <v>710</v>
      </c>
      <c r="EX92" s="5">
        <v>19</v>
      </c>
      <c r="EY92" s="5">
        <v>902</v>
      </c>
      <c r="EZ92" s="5">
        <v>19</v>
      </c>
      <c r="FA92" s="5">
        <v>1442</v>
      </c>
      <c r="FB92" s="5">
        <v>19</v>
      </c>
      <c r="FC92" s="5">
        <v>552</v>
      </c>
      <c r="FD92" s="5"/>
      <c r="FE92" s="5"/>
      <c r="FF92" s="5">
        <v>19</v>
      </c>
      <c r="FG92" s="5">
        <v>14576</v>
      </c>
      <c r="FH92" s="5">
        <v>19</v>
      </c>
      <c r="FI92" s="5">
        <v>16157</v>
      </c>
      <c r="FJ92" s="5">
        <v>19</v>
      </c>
      <c r="FK92" s="5">
        <v>734</v>
      </c>
      <c r="FL92" s="5">
        <v>19</v>
      </c>
      <c r="FM92" s="5">
        <v>11944</v>
      </c>
      <c r="FN92" s="5"/>
      <c r="FO92" s="5"/>
      <c r="FP92" s="5">
        <v>19</v>
      </c>
      <c r="FQ92" s="5">
        <v>14075</v>
      </c>
      <c r="FR92" s="5">
        <v>19</v>
      </c>
      <c r="FS92" s="5">
        <v>1598</v>
      </c>
      <c r="FT92" s="5">
        <v>19</v>
      </c>
      <c r="FU92" s="5">
        <v>4536</v>
      </c>
      <c r="FV92" s="5">
        <v>19</v>
      </c>
      <c r="FW92" s="5">
        <v>776</v>
      </c>
      <c r="FX92" s="5"/>
      <c r="FY92" s="4"/>
      <c r="FZ92" s="5">
        <v>19</v>
      </c>
      <c r="GA92" s="5">
        <v>727</v>
      </c>
      <c r="GB92" s="5">
        <v>19</v>
      </c>
      <c r="GC92" s="5">
        <v>638</v>
      </c>
      <c r="GD92" s="5">
        <v>19</v>
      </c>
      <c r="GE92" s="5">
        <v>12098</v>
      </c>
      <c r="GF92" s="5">
        <v>19</v>
      </c>
      <c r="GG92" s="5">
        <v>2029</v>
      </c>
      <c r="GH92" s="5"/>
      <c r="GI92" s="5"/>
      <c r="GJ92" s="5">
        <v>19</v>
      </c>
      <c r="GK92" s="5">
        <v>3175</v>
      </c>
      <c r="GL92" s="5">
        <v>19</v>
      </c>
      <c r="GM92" s="5">
        <v>639</v>
      </c>
      <c r="GN92" s="5">
        <v>19</v>
      </c>
      <c r="GO92" s="5">
        <v>7996</v>
      </c>
      <c r="GP92" s="5">
        <v>19</v>
      </c>
      <c r="GQ92" s="5">
        <v>943</v>
      </c>
      <c r="GR92" s="5"/>
      <c r="GS92" s="5"/>
      <c r="GT92" s="5">
        <v>19</v>
      </c>
      <c r="GU92" s="5">
        <v>446</v>
      </c>
      <c r="GV92" s="5">
        <v>19</v>
      </c>
      <c r="GW92" s="5">
        <v>2182</v>
      </c>
      <c r="GX92" s="5">
        <v>19</v>
      </c>
      <c r="GY92" s="5">
        <v>5104</v>
      </c>
      <c r="GZ92" s="5">
        <v>19</v>
      </c>
      <c r="HA92" s="5">
        <v>600</v>
      </c>
      <c r="HB92" s="5"/>
      <c r="HC92" s="4"/>
      <c r="HD92" s="5">
        <v>19</v>
      </c>
      <c r="HE92" s="5">
        <v>273</v>
      </c>
      <c r="HF92" s="5">
        <v>19</v>
      </c>
      <c r="HG92" s="5">
        <v>260</v>
      </c>
      <c r="HH92" s="5">
        <v>19</v>
      </c>
      <c r="HI92" s="5">
        <v>247</v>
      </c>
      <c r="HJ92" s="5">
        <v>19</v>
      </c>
      <c r="HK92" s="5">
        <v>251</v>
      </c>
      <c r="HL92" s="5"/>
      <c r="HM92" s="5"/>
      <c r="HN92" s="5">
        <v>19</v>
      </c>
      <c r="HO92" s="5">
        <v>198</v>
      </c>
      <c r="HP92" s="5">
        <v>19</v>
      </c>
      <c r="HQ92" s="5">
        <v>216</v>
      </c>
      <c r="HR92" s="5">
        <v>19</v>
      </c>
      <c r="HS92" s="5">
        <v>212</v>
      </c>
      <c r="HT92" s="5">
        <v>19</v>
      </c>
      <c r="HU92" s="5">
        <v>225</v>
      </c>
      <c r="HV92" s="5"/>
      <c r="HW92" s="5"/>
      <c r="HX92" s="5">
        <v>19</v>
      </c>
      <c r="HY92" s="5">
        <v>217</v>
      </c>
      <c r="HZ92" s="5">
        <v>19</v>
      </c>
      <c r="IA92" s="5">
        <v>201</v>
      </c>
      <c r="IB92" s="5">
        <v>19</v>
      </c>
      <c r="IC92" s="5">
        <v>196</v>
      </c>
      <c r="ID92" s="5">
        <v>19</v>
      </c>
      <c r="IE92" s="5">
        <v>219</v>
      </c>
    </row>
    <row r="93" spans="1:239" x14ac:dyDescent="0.25">
      <c r="A93" s="4"/>
      <c r="B93" s="5">
        <v>20</v>
      </c>
      <c r="C93" s="5">
        <v>219</v>
      </c>
      <c r="D93" s="5">
        <v>20</v>
      </c>
      <c r="E93" s="5">
        <v>207</v>
      </c>
      <c r="F93" s="5">
        <v>20</v>
      </c>
      <c r="G93" s="5">
        <v>281</v>
      </c>
      <c r="H93" s="5">
        <v>20</v>
      </c>
      <c r="I93" s="5">
        <v>204</v>
      </c>
      <c r="J93" s="5"/>
      <c r="K93" s="5"/>
      <c r="L93" s="5">
        <v>20</v>
      </c>
      <c r="M93" s="5">
        <v>180</v>
      </c>
      <c r="N93" s="5">
        <v>20</v>
      </c>
      <c r="O93" s="5">
        <v>180</v>
      </c>
      <c r="P93" s="5">
        <v>20</v>
      </c>
      <c r="Q93" s="5">
        <v>185</v>
      </c>
      <c r="R93" s="5">
        <v>20</v>
      </c>
      <c r="S93" s="5">
        <v>188</v>
      </c>
      <c r="T93" s="5"/>
      <c r="U93" s="5"/>
      <c r="V93" s="5">
        <v>20</v>
      </c>
      <c r="W93" s="5">
        <v>201</v>
      </c>
      <c r="X93" s="5">
        <v>20</v>
      </c>
      <c r="Y93" s="5">
        <v>187</v>
      </c>
      <c r="Z93" s="5">
        <v>20</v>
      </c>
      <c r="AA93" s="5">
        <v>203</v>
      </c>
      <c r="AB93" s="5">
        <v>20</v>
      </c>
      <c r="AC93" s="5">
        <v>194</v>
      </c>
      <c r="AD93" s="5"/>
      <c r="AE93" s="4"/>
      <c r="AF93" s="5">
        <v>20</v>
      </c>
      <c r="AG93" s="5">
        <v>2463</v>
      </c>
      <c r="AH93" s="5">
        <v>20</v>
      </c>
      <c r="AI93" s="5">
        <v>12881</v>
      </c>
      <c r="AJ93" s="5">
        <v>20</v>
      </c>
      <c r="AK93" s="5">
        <v>879</v>
      </c>
      <c r="AL93" s="5">
        <v>20</v>
      </c>
      <c r="AM93" s="5">
        <v>12587</v>
      </c>
      <c r="AN93" s="5"/>
      <c r="AO93" s="5"/>
      <c r="AP93" s="5">
        <v>20</v>
      </c>
      <c r="AQ93" s="5">
        <v>2754</v>
      </c>
      <c r="AR93" s="5">
        <v>20</v>
      </c>
      <c r="AS93" s="5">
        <v>743</v>
      </c>
      <c r="AT93" s="5">
        <v>20</v>
      </c>
      <c r="AU93" s="5">
        <v>7405</v>
      </c>
      <c r="AV93" s="5">
        <v>20</v>
      </c>
      <c r="AW93" s="5">
        <v>1305</v>
      </c>
      <c r="AX93" s="5"/>
      <c r="AY93" s="5"/>
      <c r="AZ93" s="5">
        <v>20</v>
      </c>
      <c r="BA93" s="5">
        <v>558</v>
      </c>
      <c r="BB93" s="5">
        <v>20</v>
      </c>
      <c r="BC93" s="5">
        <v>493</v>
      </c>
      <c r="BD93" s="5">
        <v>20</v>
      </c>
      <c r="BE93" s="5">
        <v>5428</v>
      </c>
      <c r="BF93" s="5">
        <v>20</v>
      </c>
      <c r="BG93" s="5">
        <v>769</v>
      </c>
      <c r="BH93" s="5"/>
      <c r="BI93" s="4"/>
      <c r="BJ93" s="5">
        <v>20</v>
      </c>
      <c r="BK93" s="5">
        <v>6314</v>
      </c>
      <c r="BL93" s="5">
        <v>20</v>
      </c>
      <c r="BM93" s="5">
        <v>237</v>
      </c>
      <c r="BN93" s="5">
        <v>20</v>
      </c>
      <c r="BO93" s="5">
        <v>234</v>
      </c>
      <c r="BP93" s="5">
        <v>20</v>
      </c>
      <c r="BQ93" s="5">
        <v>358</v>
      </c>
      <c r="BR93" s="5"/>
      <c r="BS93" s="5"/>
      <c r="BT93" s="5">
        <v>20</v>
      </c>
      <c r="BU93" s="5">
        <v>742</v>
      </c>
      <c r="BV93" s="5">
        <v>20</v>
      </c>
      <c r="BW93" s="5">
        <v>855</v>
      </c>
      <c r="BX93" s="5">
        <v>20</v>
      </c>
      <c r="BY93" s="5">
        <v>487</v>
      </c>
      <c r="BZ93" s="5">
        <v>20</v>
      </c>
      <c r="CA93" s="5">
        <v>450</v>
      </c>
      <c r="CB93" s="5"/>
      <c r="CC93" s="5"/>
      <c r="CD93" s="5">
        <v>20</v>
      </c>
      <c r="CE93" s="5">
        <v>281</v>
      </c>
      <c r="CF93" s="5">
        <v>20</v>
      </c>
      <c r="CG93" s="5">
        <v>470</v>
      </c>
      <c r="CH93" s="5">
        <v>20</v>
      </c>
      <c r="CI93" s="5">
        <v>516</v>
      </c>
      <c r="CJ93" s="5">
        <v>20</v>
      </c>
      <c r="CK93" s="5">
        <v>294</v>
      </c>
      <c r="CL93" s="5"/>
      <c r="CM93" s="4"/>
      <c r="CN93" s="5">
        <v>20</v>
      </c>
      <c r="CO93" s="5">
        <v>235</v>
      </c>
      <c r="CP93" s="5">
        <v>20</v>
      </c>
      <c r="CQ93" s="5">
        <v>199</v>
      </c>
      <c r="CR93" s="5">
        <v>20</v>
      </c>
      <c r="CS93" s="5">
        <v>198</v>
      </c>
      <c r="CT93" s="5">
        <v>20</v>
      </c>
      <c r="CU93" s="5">
        <v>223</v>
      </c>
      <c r="CV93" s="5"/>
      <c r="CW93" s="5"/>
      <c r="CX93" s="5">
        <v>20</v>
      </c>
      <c r="CY93" s="5">
        <v>252</v>
      </c>
      <c r="CZ93" s="5">
        <v>20</v>
      </c>
      <c r="DA93" s="5">
        <v>238</v>
      </c>
      <c r="DB93" s="5">
        <v>20</v>
      </c>
      <c r="DC93" s="5">
        <v>224</v>
      </c>
      <c r="DD93" s="5">
        <v>20</v>
      </c>
      <c r="DE93" s="5">
        <v>225</v>
      </c>
      <c r="DF93" s="5"/>
      <c r="DG93" s="5"/>
      <c r="DH93" s="5">
        <v>20</v>
      </c>
      <c r="DI93" s="5">
        <v>248</v>
      </c>
      <c r="DJ93" s="5">
        <v>20</v>
      </c>
      <c r="DK93" s="5">
        <v>245</v>
      </c>
      <c r="DL93" s="5">
        <v>20</v>
      </c>
      <c r="DM93" s="5">
        <v>245</v>
      </c>
      <c r="DN93" s="5">
        <v>20</v>
      </c>
      <c r="DO93" s="5">
        <v>232</v>
      </c>
      <c r="DP93" s="5"/>
      <c r="DQ93" s="4"/>
      <c r="DR93" s="5">
        <v>20</v>
      </c>
      <c r="DS93" s="5">
        <v>876</v>
      </c>
      <c r="DT93" s="5">
        <v>20</v>
      </c>
      <c r="DU93" s="5">
        <v>3954</v>
      </c>
      <c r="DV93" s="5">
        <v>20</v>
      </c>
      <c r="DW93" s="5">
        <v>1078</v>
      </c>
      <c r="DX93" s="5">
        <v>20</v>
      </c>
      <c r="DY93" s="5">
        <v>554</v>
      </c>
      <c r="DZ93" s="5"/>
      <c r="EA93" s="5"/>
      <c r="EB93" s="5">
        <v>20</v>
      </c>
      <c r="EC93" s="5">
        <v>742</v>
      </c>
      <c r="ED93" s="5">
        <v>20</v>
      </c>
      <c r="EE93" s="5">
        <v>3192</v>
      </c>
      <c r="EF93" s="5">
        <v>20</v>
      </c>
      <c r="EG93" s="5">
        <v>1207</v>
      </c>
      <c r="EH93" s="5">
        <v>20</v>
      </c>
      <c r="EI93" s="5">
        <v>1397</v>
      </c>
      <c r="EJ93" s="5"/>
      <c r="EK93" s="5"/>
      <c r="EL93" s="5">
        <v>20</v>
      </c>
      <c r="EM93" s="5">
        <v>943</v>
      </c>
      <c r="EN93" s="5">
        <v>20</v>
      </c>
      <c r="EO93" s="5">
        <v>738</v>
      </c>
      <c r="EP93" s="5">
        <v>20</v>
      </c>
      <c r="EQ93" s="5">
        <v>820</v>
      </c>
      <c r="ER93" s="5">
        <v>20</v>
      </c>
      <c r="ES93" s="5">
        <v>583</v>
      </c>
      <c r="ET93" s="5"/>
      <c r="EU93" s="4"/>
      <c r="EV93" s="5">
        <v>20</v>
      </c>
      <c r="EW93" s="5">
        <v>2225</v>
      </c>
      <c r="EX93" s="5">
        <v>20</v>
      </c>
      <c r="EY93" s="5">
        <v>1162</v>
      </c>
      <c r="EZ93" s="5">
        <v>20</v>
      </c>
      <c r="FA93" s="5">
        <v>2814</v>
      </c>
      <c r="FB93" s="5">
        <v>20</v>
      </c>
      <c r="FC93" s="5">
        <v>547</v>
      </c>
      <c r="FD93" s="5"/>
      <c r="FE93" s="5"/>
      <c r="FF93" s="5">
        <v>20</v>
      </c>
      <c r="FG93" s="5">
        <v>1498</v>
      </c>
      <c r="FH93" s="5">
        <v>20</v>
      </c>
      <c r="FI93" s="5">
        <v>1058</v>
      </c>
      <c r="FJ93" s="5">
        <v>20</v>
      </c>
      <c r="FK93" s="5">
        <v>1103</v>
      </c>
      <c r="FL93" s="5">
        <v>20</v>
      </c>
      <c r="FM93" s="5">
        <v>14945</v>
      </c>
      <c r="FN93" s="5"/>
      <c r="FO93" s="5"/>
      <c r="FP93" s="5">
        <v>20</v>
      </c>
      <c r="FQ93" s="5">
        <v>13809</v>
      </c>
      <c r="FR93" s="5">
        <v>20</v>
      </c>
      <c r="FS93" s="5">
        <v>1222</v>
      </c>
      <c r="FT93" s="5">
        <v>20</v>
      </c>
      <c r="FU93" s="5">
        <v>5615</v>
      </c>
      <c r="FV93" s="5">
        <v>20</v>
      </c>
      <c r="FW93" s="5">
        <v>11732</v>
      </c>
      <c r="FX93" s="5"/>
      <c r="FY93" s="4"/>
      <c r="FZ93" s="5">
        <v>20</v>
      </c>
      <c r="GA93" s="5">
        <v>12621</v>
      </c>
      <c r="GB93" s="5">
        <v>20</v>
      </c>
      <c r="GC93" s="5">
        <v>920</v>
      </c>
      <c r="GD93" s="5">
        <v>20</v>
      </c>
      <c r="GE93" s="5">
        <v>828</v>
      </c>
      <c r="GF93" s="5">
        <v>20</v>
      </c>
      <c r="GG93" s="5">
        <v>1817</v>
      </c>
      <c r="GH93" s="5"/>
      <c r="GI93" s="5"/>
      <c r="GJ93" s="5">
        <v>20</v>
      </c>
      <c r="GK93" s="5">
        <v>4683</v>
      </c>
      <c r="GL93" s="5">
        <v>20</v>
      </c>
      <c r="GM93" s="5">
        <v>538</v>
      </c>
      <c r="GN93" s="5">
        <v>20</v>
      </c>
      <c r="GO93" s="5">
        <v>14121</v>
      </c>
      <c r="GP93" s="5">
        <v>20</v>
      </c>
      <c r="GQ93" s="5">
        <v>4625</v>
      </c>
      <c r="GR93" s="5"/>
      <c r="GS93" s="5"/>
      <c r="GT93" s="5">
        <v>20</v>
      </c>
      <c r="GU93" s="5">
        <v>480</v>
      </c>
      <c r="GV93" s="5">
        <v>20</v>
      </c>
      <c r="GW93" s="5">
        <v>12620</v>
      </c>
      <c r="GX93" s="5">
        <v>20</v>
      </c>
      <c r="GY93" s="5">
        <v>579</v>
      </c>
      <c r="GZ93" s="5">
        <v>20</v>
      </c>
      <c r="HA93" s="5">
        <v>10475</v>
      </c>
      <c r="HB93" s="5"/>
      <c r="HC93" s="4"/>
      <c r="HD93" s="5">
        <v>20</v>
      </c>
      <c r="HE93" s="5">
        <v>246</v>
      </c>
      <c r="HF93" s="5">
        <v>20</v>
      </c>
      <c r="HG93" s="5">
        <v>253</v>
      </c>
      <c r="HH93" s="5">
        <v>20</v>
      </c>
      <c r="HI93" s="5">
        <v>248</v>
      </c>
      <c r="HJ93" s="5">
        <v>20</v>
      </c>
      <c r="HK93" s="5">
        <v>243</v>
      </c>
      <c r="HL93" s="5"/>
      <c r="HM93" s="5"/>
      <c r="HN93" s="5">
        <v>20</v>
      </c>
      <c r="HO93" s="5">
        <v>205</v>
      </c>
      <c r="HP93" s="5">
        <v>20</v>
      </c>
      <c r="HQ93" s="5">
        <v>210</v>
      </c>
      <c r="HR93" s="5">
        <v>20</v>
      </c>
      <c r="HS93" s="5">
        <v>238</v>
      </c>
      <c r="HT93" s="5">
        <v>20</v>
      </c>
      <c r="HU93" s="5">
        <v>227</v>
      </c>
      <c r="HV93" s="5"/>
      <c r="HW93" s="5"/>
      <c r="HX93" s="5">
        <v>20</v>
      </c>
      <c r="HY93" s="5">
        <v>219</v>
      </c>
      <c r="HZ93" s="5">
        <v>20</v>
      </c>
      <c r="IA93" s="5">
        <v>202</v>
      </c>
      <c r="IB93" s="5">
        <v>20</v>
      </c>
      <c r="IC93" s="5">
        <v>200</v>
      </c>
      <c r="ID93" s="5">
        <v>20</v>
      </c>
      <c r="IE93" s="5">
        <v>206</v>
      </c>
    </row>
    <row r="94" spans="1:239" x14ac:dyDescent="0.25">
      <c r="A94" s="4"/>
      <c r="B94" s="5">
        <v>21</v>
      </c>
      <c r="C94" s="5">
        <v>209</v>
      </c>
      <c r="D94" s="5">
        <v>21</v>
      </c>
      <c r="E94" s="5">
        <v>214</v>
      </c>
      <c r="F94" s="5">
        <v>21</v>
      </c>
      <c r="G94" s="5">
        <v>202</v>
      </c>
      <c r="H94" s="5">
        <v>21</v>
      </c>
      <c r="I94" s="5">
        <v>203</v>
      </c>
      <c r="J94" s="5"/>
      <c r="K94" s="5"/>
      <c r="L94" s="5">
        <v>21</v>
      </c>
      <c r="M94" s="5">
        <v>192</v>
      </c>
      <c r="N94" s="5">
        <v>21</v>
      </c>
      <c r="O94" s="5">
        <v>185</v>
      </c>
      <c r="P94" s="5">
        <v>21</v>
      </c>
      <c r="Q94" s="5">
        <v>187</v>
      </c>
      <c r="R94" s="5">
        <v>21</v>
      </c>
      <c r="S94" s="5">
        <v>186</v>
      </c>
      <c r="T94" s="5"/>
      <c r="U94" s="5"/>
      <c r="V94" s="5">
        <v>21</v>
      </c>
      <c r="W94" s="5">
        <v>197</v>
      </c>
      <c r="X94" s="5">
        <v>21</v>
      </c>
      <c r="Y94" s="5">
        <v>192</v>
      </c>
      <c r="Z94" s="5">
        <v>21</v>
      </c>
      <c r="AA94" s="5">
        <v>195</v>
      </c>
      <c r="AB94" s="5">
        <v>21</v>
      </c>
      <c r="AC94" s="5">
        <v>194</v>
      </c>
      <c r="AD94" s="5"/>
      <c r="AE94" s="4"/>
      <c r="AF94" s="5">
        <v>21</v>
      </c>
      <c r="AG94" s="5">
        <v>7340</v>
      </c>
      <c r="AH94" s="5">
        <v>21</v>
      </c>
      <c r="AI94" s="5">
        <v>1143</v>
      </c>
      <c r="AJ94" s="5">
        <v>21</v>
      </c>
      <c r="AK94" s="5">
        <v>850</v>
      </c>
      <c r="AL94" s="5">
        <v>21</v>
      </c>
      <c r="AM94" s="5">
        <v>13445</v>
      </c>
      <c r="AN94" s="5"/>
      <c r="AO94" s="5"/>
      <c r="AP94" s="5">
        <v>21</v>
      </c>
      <c r="AQ94" s="5">
        <v>821</v>
      </c>
      <c r="AR94" s="5">
        <v>21</v>
      </c>
      <c r="AS94" s="5">
        <v>1226</v>
      </c>
      <c r="AT94" s="5">
        <v>21</v>
      </c>
      <c r="AU94" s="5">
        <v>5868</v>
      </c>
      <c r="AV94" s="5">
        <v>21</v>
      </c>
      <c r="AW94" s="5">
        <v>1126</v>
      </c>
      <c r="AX94" s="5"/>
      <c r="AY94" s="5"/>
      <c r="AZ94" s="5">
        <v>21</v>
      </c>
      <c r="BA94" s="5">
        <v>4250</v>
      </c>
      <c r="BB94" s="5">
        <v>21</v>
      </c>
      <c r="BC94" s="5">
        <v>588</v>
      </c>
      <c r="BD94" s="5">
        <v>21</v>
      </c>
      <c r="BE94" s="5">
        <v>5646</v>
      </c>
      <c r="BF94" s="5">
        <v>21</v>
      </c>
      <c r="BG94" s="5">
        <v>743</v>
      </c>
      <c r="BH94" s="5"/>
      <c r="BI94" s="4"/>
      <c r="BJ94" s="5">
        <v>21</v>
      </c>
      <c r="BK94" s="5">
        <v>3714</v>
      </c>
      <c r="BL94" s="5">
        <v>21</v>
      </c>
      <c r="BM94" s="5">
        <v>195</v>
      </c>
      <c r="BN94" s="5">
        <v>21</v>
      </c>
      <c r="BO94" s="5">
        <v>264</v>
      </c>
      <c r="BP94" s="5">
        <v>21</v>
      </c>
      <c r="BQ94" s="5">
        <v>1381</v>
      </c>
      <c r="BR94" s="5"/>
      <c r="BS94" s="5"/>
      <c r="BT94" s="5">
        <v>21</v>
      </c>
      <c r="BU94" s="5">
        <v>391</v>
      </c>
      <c r="BV94" s="5">
        <v>21</v>
      </c>
      <c r="BW94" s="5">
        <v>1013</v>
      </c>
      <c r="BX94" s="5">
        <v>21</v>
      </c>
      <c r="BY94" s="5">
        <v>342</v>
      </c>
      <c r="BZ94" s="5">
        <v>21</v>
      </c>
      <c r="CA94" s="5">
        <v>349</v>
      </c>
      <c r="CB94" s="5"/>
      <c r="CC94" s="5"/>
      <c r="CD94" s="5">
        <v>21</v>
      </c>
      <c r="CE94" s="5">
        <v>240</v>
      </c>
      <c r="CF94" s="5">
        <v>21</v>
      </c>
      <c r="CG94" s="5">
        <v>282</v>
      </c>
      <c r="CH94" s="5">
        <v>21</v>
      </c>
      <c r="CI94" s="5">
        <v>528</v>
      </c>
      <c r="CJ94" s="5">
        <v>21</v>
      </c>
      <c r="CK94" s="5">
        <v>281</v>
      </c>
      <c r="CL94" s="5"/>
      <c r="CM94" s="4"/>
      <c r="CN94" s="5">
        <v>21</v>
      </c>
      <c r="CO94" s="5">
        <v>226</v>
      </c>
      <c r="CP94" s="5">
        <v>21</v>
      </c>
      <c r="CQ94" s="5">
        <v>203</v>
      </c>
      <c r="CR94" s="5">
        <v>21</v>
      </c>
      <c r="CS94" s="5">
        <v>204</v>
      </c>
      <c r="CT94" s="5">
        <v>21</v>
      </c>
      <c r="CU94" s="5">
        <v>228</v>
      </c>
      <c r="CV94" s="5"/>
      <c r="CW94" s="5"/>
      <c r="CX94" s="5">
        <v>21</v>
      </c>
      <c r="CY94" s="5">
        <v>250</v>
      </c>
      <c r="CZ94" s="5">
        <v>21</v>
      </c>
      <c r="DA94" s="5">
        <v>242</v>
      </c>
      <c r="DB94" s="5">
        <v>21</v>
      </c>
      <c r="DC94" s="5">
        <v>233</v>
      </c>
      <c r="DD94" s="5">
        <v>21</v>
      </c>
      <c r="DE94" s="5">
        <v>206</v>
      </c>
      <c r="DF94" s="5"/>
      <c r="DG94" s="5"/>
      <c r="DH94" s="5">
        <v>21</v>
      </c>
      <c r="DI94" s="5">
        <v>240</v>
      </c>
      <c r="DJ94" s="5">
        <v>21</v>
      </c>
      <c r="DK94" s="5">
        <v>234</v>
      </c>
      <c r="DL94" s="5">
        <v>21</v>
      </c>
      <c r="DM94" s="5">
        <v>239</v>
      </c>
      <c r="DN94" s="5">
        <v>21</v>
      </c>
      <c r="DO94" s="5">
        <v>234</v>
      </c>
      <c r="DP94" s="5"/>
      <c r="DQ94" s="4"/>
      <c r="DR94" s="5">
        <v>21</v>
      </c>
      <c r="DS94" s="5">
        <v>532</v>
      </c>
      <c r="DT94" s="5">
        <v>21</v>
      </c>
      <c r="DU94" s="5">
        <v>403</v>
      </c>
      <c r="DV94" s="5">
        <v>21</v>
      </c>
      <c r="DW94" s="5">
        <v>301</v>
      </c>
      <c r="DX94" s="5">
        <v>21</v>
      </c>
      <c r="DY94" s="5">
        <v>1179</v>
      </c>
      <c r="DZ94" s="5"/>
      <c r="EA94" s="5"/>
      <c r="EB94" s="5">
        <v>21</v>
      </c>
      <c r="EC94" s="5">
        <v>681</v>
      </c>
      <c r="ED94" s="5">
        <v>21</v>
      </c>
      <c r="EE94" s="5">
        <v>761</v>
      </c>
      <c r="EF94" s="5">
        <v>21</v>
      </c>
      <c r="EG94" s="5">
        <v>2338</v>
      </c>
      <c r="EH94" s="5">
        <v>21</v>
      </c>
      <c r="EI94" s="5">
        <v>2090</v>
      </c>
      <c r="EJ94" s="5"/>
      <c r="EK94" s="5"/>
      <c r="EL94" s="5">
        <v>21</v>
      </c>
      <c r="EM94" s="5">
        <v>996</v>
      </c>
      <c r="EN94" s="5">
        <v>21</v>
      </c>
      <c r="EO94" s="5">
        <v>429</v>
      </c>
      <c r="EP94" s="5">
        <v>21</v>
      </c>
      <c r="EQ94" s="5">
        <v>4621</v>
      </c>
      <c r="ER94" s="5">
        <v>21</v>
      </c>
      <c r="ES94" s="5">
        <v>1334</v>
      </c>
      <c r="ET94" s="5"/>
      <c r="EU94" s="4"/>
      <c r="EV94" s="5">
        <v>21</v>
      </c>
      <c r="EW94" s="5">
        <v>2349</v>
      </c>
      <c r="EX94" s="5">
        <v>21</v>
      </c>
      <c r="EY94" s="5">
        <v>784</v>
      </c>
      <c r="EZ94" s="5">
        <v>21</v>
      </c>
      <c r="FA94" s="5">
        <v>621</v>
      </c>
      <c r="FB94" s="5">
        <v>21</v>
      </c>
      <c r="FC94" s="5">
        <v>460</v>
      </c>
      <c r="FD94" s="5"/>
      <c r="FE94" s="5"/>
      <c r="FF94" s="5">
        <v>21</v>
      </c>
      <c r="FG94" s="5">
        <v>1392</v>
      </c>
      <c r="FH94" s="5">
        <v>21</v>
      </c>
      <c r="FI94" s="5">
        <v>1588</v>
      </c>
      <c r="FJ94" s="5">
        <v>21</v>
      </c>
      <c r="FK94" s="5">
        <v>753</v>
      </c>
      <c r="FL94" s="5">
        <v>21</v>
      </c>
      <c r="FM94" s="5">
        <v>3643</v>
      </c>
      <c r="FN94" s="5"/>
      <c r="FO94" s="5"/>
      <c r="FP94" s="5">
        <v>21</v>
      </c>
      <c r="FQ94" s="5">
        <v>1919</v>
      </c>
      <c r="FR94" s="5">
        <v>21</v>
      </c>
      <c r="FS94" s="5">
        <v>16298</v>
      </c>
      <c r="FT94" s="5">
        <v>21</v>
      </c>
      <c r="FU94" s="5">
        <v>5262</v>
      </c>
      <c r="FV94" s="5">
        <v>21</v>
      </c>
      <c r="FW94" s="5">
        <v>748</v>
      </c>
      <c r="FX94" s="5"/>
      <c r="FY94" s="4"/>
      <c r="FZ94" s="5">
        <v>21</v>
      </c>
      <c r="GA94" s="5">
        <v>776</v>
      </c>
      <c r="GB94" s="5">
        <v>21</v>
      </c>
      <c r="GC94" s="5">
        <v>2095</v>
      </c>
      <c r="GD94" s="5">
        <v>21</v>
      </c>
      <c r="GE94" s="5">
        <v>603</v>
      </c>
      <c r="GF94" s="5">
        <v>21</v>
      </c>
      <c r="GG94" s="5">
        <v>13184</v>
      </c>
      <c r="GH94" s="5"/>
      <c r="GI94" s="5"/>
      <c r="GJ94" s="5">
        <v>21</v>
      </c>
      <c r="GK94" s="5">
        <v>689</v>
      </c>
      <c r="GL94" s="5">
        <v>21</v>
      </c>
      <c r="GM94" s="5">
        <v>658</v>
      </c>
      <c r="GN94" s="5">
        <v>21</v>
      </c>
      <c r="GO94" s="5">
        <v>603</v>
      </c>
      <c r="GP94" s="5">
        <v>21</v>
      </c>
      <c r="GQ94" s="5">
        <v>4309</v>
      </c>
      <c r="GR94" s="5"/>
      <c r="GS94" s="5"/>
      <c r="GT94" s="5">
        <v>21</v>
      </c>
      <c r="GU94" s="5">
        <v>547</v>
      </c>
      <c r="GV94" s="5">
        <v>21</v>
      </c>
      <c r="GW94" s="5">
        <v>12872</v>
      </c>
      <c r="GX94" s="5">
        <v>21</v>
      </c>
      <c r="GY94" s="5">
        <v>1491</v>
      </c>
      <c r="GZ94" s="5">
        <v>21</v>
      </c>
      <c r="HA94" s="5">
        <v>7687</v>
      </c>
      <c r="HB94" s="5"/>
      <c r="HC94" s="4"/>
      <c r="HD94" s="5">
        <v>21</v>
      </c>
      <c r="HE94" s="5">
        <v>258</v>
      </c>
      <c r="HF94" s="5">
        <v>21</v>
      </c>
      <c r="HG94" s="5">
        <v>248</v>
      </c>
      <c r="HH94" s="5">
        <v>21</v>
      </c>
      <c r="HI94" s="5">
        <v>245</v>
      </c>
      <c r="HJ94" s="5">
        <v>21</v>
      </c>
      <c r="HK94" s="5">
        <v>241</v>
      </c>
      <c r="HL94" s="5"/>
      <c r="HM94" s="5"/>
      <c r="HN94" s="5">
        <v>21</v>
      </c>
      <c r="HO94" s="5">
        <v>206</v>
      </c>
      <c r="HP94" s="5">
        <v>21</v>
      </c>
      <c r="HQ94" s="5">
        <v>208</v>
      </c>
      <c r="HR94" s="5">
        <v>21</v>
      </c>
      <c r="HS94" s="5">
        <v>210</v>
      </c>
      <c r="HT94" s="5">
        <v>21</v>
      </c>
      <c r="HU94" s="5">
        <v>220</v>
      </c>
      <c r="HV94" s="5"/>
      <c r="HW94" s="5"/>
      <c r="HX94" s="5">
        <v>21</v>
      </c>
      <c r="HY94" s="5">
        <v>210</v>
      </c>
      <c r="HZ94" s="5">
        <v>21</v>
      </c>
      <c r="IA94" s="5">
        <v>203</v>
      </c>
      <c r="IB94" s="5">
        <v>21</v>
      </c>
      <c r="IC94" s="5">
        <v>201</v>
      </c>
      <c r="ID94" s="5">
        <v>21</v>
      </c>
      <c r="IE94" s="5">
        <v>201</v>
      </c>
    </row>
    <row r="95" spans="1:239" x14ac:dyDescent="0.25">
      <c r="A95" s="4"/>
      <c r="B95" s="5">
        <v>22</v>
      </c>
      <c r="C95" s="5">
        <v>208</v>
      </c>
      <c r="D95" s="5">
        <v>22</v>
      </c>
      <c r="E95" s="5">
        <v>213</v>
      </c>
      <c r="F95" s="5">
        <v>22</v>
      </c>
      <c r="G95" s="5">
        <v>215</v>
      </c>
      <c r="H95" s="5">
        <v>22</v>
      </c>
      <c r="I95" s="5">
        <v>202</v>
      </c>
      <c r="J95" s="5"/>
      <c r="K95" s="5"/>
      <c r="L95" s="5">
        <v>22</v>
      </c>
      <c r="M95" s="5">
        <v>194</v>
      </c>
      <c r="N95" s="5">
        <v>22</v>
      </c>
      <c r="O95" s="5">
        <v>200</v>
      </c>
      <c r="P95" s="5">
        <v>22</v>
      </c>
      <c r="Q95" s="5">
        <v>188</v>
      </c>
      <c r="R95" s="5">
        <v>22</v>
      </c>
      <c r="S95" s="5">
        <v>192</v>
      </c>
      <c r="T95" s="5"/>
      <c r="U95" s="5"/>
      <c r="V95" s="5">
        <v>22</v>
      </c>
      <c r="W95" s="5">
        <v>209</v>
      </c>
      <c r="X95" s="5">
        <v>22</v>
      </c>
      <c r="Y95" s="5">
        <v>188</v>
      </c>
      <c r="Z95" s="5">
        <v>22</v>
      </c>
      <c r="AA95" s="5">
        <v>202</v>
      </c>
      <c r="AB95" s="5">
        <v>22</v>
      </c>
      <c r="AC95" s="5">
        <v>201</v>
      </c>
      <c r="AD95" s="5"/>
      <c r="AE95" s="4"/>
      <c r="AF95" s="5">
        <v>22</v>
      </c>
      <c r="AG95" s="5">
        <v>9425</v>
      </c>
      <c r="AH95" s="5">
        <v>22</v>
      </c>
      <c r="AI95" s="5">
        <v>16368</v>
      </c>
      <c r="AJ95" s="5">
        <v>22</v>
      </c>
      <c r="AK95" s="5">
        <v>7482</v>
      </c>
      <c r="AL95" s="5">
        <v>22</v>
      </c>
      <c r="AM95" s="5">
        <v>15368</v>
      </c>
      <c r="AN95" s="5"/>
      <c r="AO95" s="5"/>
      <c r="AP95" s="5">
        <v>22</v>
      </c>
      <c r="AQ95" s="5">
        <v>636</v>
      </c>
      <c r="AR95" s="5">
        <v>22</v>
      </c>
      <c r="AS95" s="5">
        <v>8793</v>
      </c>
      <c r="AT95" s="5">
        <v>22</v>
      </c>
      <c r="AU95" s="5">
        <v>5564</v>
      </c>
      <c r="AV95" s="5">
        <v>22</v>
      </c>
      <c r="AW95" s="5">
        <v>1031</v>
      </c>
      <c r="AX95" s="5"/>
      <c r="AY95" s="5"/>
      <c r="AZ95" s="5">
        <v>22</v>
      </c>
      <c r="BA95" s="5">
        <v>461</v>
      </c>
      <c r="BB95" s="5">
        <v>22</v>
      </c>
      <c r="BC95" s="5">
        <v>464</v>
      </c>
      <c r="BD95" s="5">
        <v>22</v>
      </c>
      <c r="BE95" s="5">
        <v>1203</v>
      </c>
      <c r="BF95" s="5">
        <v>22</v>
      </c>
      <c r="BG95" s="5">
        <v>1012</v>
      </c>
      <c r="BH95" s="5"/>
      <c r="BI95" s="4"/>
      <c r="BJ95" s="5">
        <v>22</v>
      </c>
      <c r="BK95" s="5">
        <v>738</v>
      </c>
      <c r="BL95" s="5">
        <v>22</v>
      </c>
      <c r="BM95" s="5">
        <v>245</v>
      </c>
      <c r="BN95" s="5">
        <v>22</v>
      </c>
      <c r="BO95" s="5">
        <v>233</v>
      </c>
      <c r="BP95" s="5">
        <v>22</v>
      </c>
      <c r="BQ95" s="5">
        <v>430</v>
      </c>
      <c r="BR95" s="5"/>
      <c r="BS95" s="5"/>
      <c r="BT95" s="5">
        <v>22</v>
      </c>
      <c r="BU95" s="5">
        <v>463</v>
      </c>
      <c r="BV95" s="5">
        <v>22</v>
      </c>
      <c r="BW95" s="5">
        <v>490</v>
      </c>
      <c r="BX95" s="5">
        <v>22</v>
      </c>
      <c r="BY95" s="5">
        <v>329</v>
      </c>
      <c r="BZ95" s="5">
        <v>22</v>
      </c>
      <c r="CA95" s="5">
        <v>944</v>
      </c>
      <c r="CB95" s="5"/>
      <c r="CC95" s="5"/>
      <c r="CD95" s="5">
        <v>22</v>
      </c>
      <c r="CE95" s="5">
        <v>262</v>
      </c>
      <c r="CF95" s="5">
        <v>22</v>
      </c>
      <c r="CG95" s="5">
        <v>1615</v>
      </c>
      <c r="CH95" s="5">
        <v>22</v>
      </c>
      <c r="CI95" s="5">
        <v>2689</v>
      </c>
      <c r="CJ95" s="5">
        <v>22</v>
      </c>
      <c r="CK95" s="5">
        <v>257</v>
      </c>
      <c r="CL95" s="5"/>
      <c r="CM95" s="4"/>
      <c r="CN95" s="5">
        <v>22</v>
      </c>
      <c r="CO95" s="5">
        <v>228</v>
      </c>
      <c r="CP95" s="5">
        <v>22</v>
      </c>
      <c r="CQ95" s="5">
        <v>192</v>
      </c>
      <c r="CR95" s="5">
        <v>22</v>
      </c>
      <c r="CS95" s="5">
        <v>217</v>
      </c>
      <c r="CT95" s="5">
        <v>22</v>
      </c>
      <c r="CU95" s="5">
        <v>217</v>
      </c>
      <c r="CV95" s="5"/>
      <c r="CW95" s="5"/>
      <c r="CX95" s="5">
        <v>22</v>
      </c>
      <c r="CY95" s="5">
        <v>242</v>
      </c>
      <c r="CZ95" s="5">
        <v>22</v>
      </c>
      <c r="DA95" s="5">
        <v>254</v>
      </c>
      <c r="DB95" s="5">
        <v>22</v>
      </c>
      <c r="DC95" s="5">
        <v>232</v>
      </c>
      <c r="DD95" s="5">
        <v>22</v>
      </c>
      <c r="DE95" s="5">
        <v>208</v>
      </c>
      <c r="DF95" s="5"/>
      <c r="DG95" s="5"/>
      <c r="DH95" s="5">
        <v>22</v>
      </c>
      <c r="DI95" s="5">
        <v>256</v>
      </c>
      <c r="DJ95" s="5">
        <v>22</v>
      </c>
      <c r="DK95" s="5">
        <v>247</v>
      </c>
      <c r="DL95" s="5">
        <v>22</v>
      </c>
      <c r="DM95" s="5">
        <v>249</v>
      </c>
      <c r="DN95" s="5">
        <v>22</v>
      </c>
      <c r="DO95" s="5">
        <v>239</v>
      </c>
      <c r="DP95" s="5"/>
      <c r="DQ95" s="4"/>
      <c r="DR95" s="5">
        <v>22</v>
      </c>
      <c r="DS95" s="5">
        <v>419</v>
      </c>
      <c r="DT95" s="5">
        <v>22</v>
      </c>
      <c r="DU95" s="5">
        <v>481</v>
      </c>
      <c r="DV95" s="5">
        <v>22</v>
      </c>
      <c r="DW95" s="5">
        <v>741</v>
      </c>
      <c r="DX95" s="5">
        <v>22</v>
      </c>
      <c r="DY95" s="5">
        <v>2586</v>
      </c>
      <c r="DZ95" s="5"/>
      <c r="EA95" s="5"/>
      <c r="EB95" s="5">
        <v>22</v>
      </c>
      <c r="EC95" s="5">
        <v>592</v>
      </c>
      <c r="ED95" s="5">
        <v>22</v>
      </c>
      <c r="EE95" s="5">
        <v>1344</v>
      </c>
      <c r="EF95" s="5">
        <v>22</v>
      </c>
      <c r="EG95" s="5">
        <v>920</v>
      </c>
      <c r="EH95" s="5">
        <v>22</v>
      </c>
      <c r="EI95" s="5">
        <v>546</v>
      </c>
      <c r="EJ95" s="5"/>
      <c r="EK95" s="5"/>
      <c r="EL95" s="5">
        <v>22</v>
      </c>
      <c r="EM95" s="5">
        <v>620</v>
      </c>
      <c r="EN95" s="5">
        <v>22</v>
      </c>
      <c r="EO95" s="5">
        <v>3915</v>
      </c>
      <c r="EP95" s="5">
        <v>22</v>
      </c>
      <c r="EQ95" s="5">
        <v>1498</v>
      </c>
      <c r="ER95" s="5">
        <v>22</v>
      </c>
      <c r="ES95" s="5">
        <v>5200</v>
      </c>
      <c r="ET95" s="5"/>
      <c r="EU95" s="4"/>
      <c r="EV95" s="5">
        <v>22</v>
      </c>
      <c r="EW95" s="5">
        <v>3540</v>
      </c>
      <c r="EX95" s="5">
        <v>22</v>
      </c>
      <c r="EY95" s="5">
        <v>773</v>
      </c>
      <c r="EZ95" s="5">
        <v>22</v>
      </c>
      <c r="FA95" s="5">
        <v>639</v>
      </c>
      <c r="FB95" s="5">
        <v>22</v>
      </c>
      <c r="FC95" s="5">
        <v>427</v>
      </c>
      <c r="FD95" s="5"/>
      <c r="FE95" s="5"/>
      <c r="FF95" s="5">
        <v>22</v>
      </c>
      <c r="FG95" s="5">
        <v>11829</v>
      </c>
      <c r="FH95" s="5">
        <v>22</v>
      </c>
      <c r="FI95" s="5">
        <v>886</v>
      </c>
      <c r="FJ95" s="5">
        <v>22</v>
      </c>
      <c r="FK95" s="5">
        <v>16118</v>
      </c>
      <c r="FL95" s="5">
        <v>22</v>
      </c>
      <c r="FM95" s="5">
        <v>9158</v>
      </c>
      <c r="FN95" s="5"/>
      <c r="FO95" s="5"/>
      <c r="FP95" s="5">
        <v>22</v>
      </c>
      <c r="FQ95" s="5">
        <v>1019</v>
      </c>
      <c r="FR95" s="5">
        <v>22</v>
      </c>
      <c r="FS95" s="5">
        <v>1991</v>
      </c>
      <c r="FT95" s="5">
        <v>22</v>
      </c>
      <c r="FU95" s="5">
        <v>9178</v>
      </c>
      <c r="FV95" s="5">
        <v>22</v>
      </c>
      <c r="FW95" s="5">
        <v>11968</v>
      </c>
      <c r="FX95" s="5"/>
      <c r="FY95" s="4"/>
      <c r="FZ95" s="5">
        <v>22</v>
      </c>
      <c r="GA95" s="5">
        <v>9643</v>
      </c>
      <c r="GB95" s="5">
        <v>22</v>
      </c>
      <c r="GC95" s="5">
        <v>653</v>
      </c>
      <c r="GD95" s="5">
        <v>22</v>
      </c>
      <c r="GE95" s="5">
        <v>587</v>
      </c>
      <c r="GF95" s="5">
        <v>22</v>
      </c>
      <c r="GG95" s="5">
        <v>8930</v>
      </c>
      <c r="GH95" s="5"/>
      <c r="GI95" s="5"/>
      <c r="GJ95" s="5">
        <v>22</v>
      </c>
      <c r="GK95" s="5">
        <v>1244</v>
      </c>
      <c r="GL95" s="5">
        <v>22</v>
      </c>
      <c r="GM95" s="5">
        <v>3569</v>
      </c>
      <c r="GN95" s="5">
        <v>22</v>
      </c>
      <c r="GO95" s="5">
        <v>492</v>
      </c>
      <c r="GP95" s="5">
        <v>22</v>
      </c>
      <c r="GQ95" s="5">
        <v>9052</v>
      </c>
      <c r="GR95" s="5"/>
      <c r="GS95" s="5"/>
      <c r="GT95" s="5">
        <v>22</v>
      </c>
      <c r="GU95" s="5">
        <v>500</v>
      </c>
      <c r="GV95" s="5">
        <v>22</v>
      </c>
      <c r="GW95" s="5">
        <v>9967</v>
      </c>
      <c r="GX95" s="5">
        <v>22</v>
      </c>
      <c r="GY95" s="5">
        <v>593</v>
      </c>
      <c r="GZ95" s="5">
        <v>22</v>
      </c>
      <c r="HA95" s="5">
        <v>540</v>
      </c>
      <c r="HB95" s="5"/>
      <c r="HC95" s="4"/>
      <c r="HD95" s="5">
        <v>22</v>
      </c>
      <c r="HE95" s="5">
        <v>233</v>
      </c>
      <c r="HF95" s="5">
        <v>22</v>
      </c>
      <c r="HG95" s="5">
        <v>248</v>
      </c>
      <c r="HH95" s="5">
        <v>22</v>
      </c>
      <c r="HI95" s="5">
        <v>249</v>
      </c>
      <c r="HJ95" s="5">
        <v>22</v>
      </c>
      <c r="HK95" s="5">
        <v>246</v>
      </c>
      <c r="HL95" s="5"/>
      <c r="HM95" s="5"/>
      <c r="HN95" s="5">
        <v>22</v>
      </c>
      <c r="HO95" s="5">
        <v>202</v>
      </c>
      <c r="HP95" s="5">
        <v>22</v>
      </c>
      <c r="HQ95" s="5">
        <v>222</v>
      </c>
      <c r="HR95" s="5">
        <v>22</v>
      </c>
      <c r="HS95" s="5">
        <v>219</v>
      </c>
      <c r="HT95" s="5">
        <v>22</v>
      </c>
      <c r="HU95" s="5">
        <v>219</v>
      </c>
      <c r="HV95" s="5"/>
      <c r="HW95" s="5"/>
      <c r="HX95" s="5">
        <v>22</v>
      </c>
      <c r="HY95" s="5">
        <v>217</v>
      </c>
      <c r="HZ95" s="5">
        <v>22</v>
      </c>
      <c r="IA95" s="5">
        <v>208</v>
      </c>
      <c r="IB95" s="5">
        <v>22</v>
      </c>
      <c r="IC95" s="5">
        <v>210</v>
      </c>
      <c r="ID95" s="5">
        <v>22</v>
      </c>
      <c r="IE95" s="5">
        <v>201</v>
      </c>
    </row>
    <row r="96" spans="1:239" x14ac:dyDescent="0.25">
      <c r="A96" s="4"/>
      <c r="B96" s="5">
        <v>23</v>
      </c>
      <c r="C96" s="5">
        <v>204</v>
      </c>
      <c r="D96" s="5">
        <v>23</v>
      </c>
      <c r="E96" s="5">
        <v>206</v>
      </c>
      <c r="F96" s="5">
        <v>23</v>
      </c>
      <c r="G96" s="5">
        <v>204</v>
      </c>
      <c r="H96" s="5">
        <v>23</v>
      </c>
      <c r="I96" s="5">
        <v>196</v>
      </c>
      <c r="J96" s="5"/>
      <c r="K96" s="5"/>
      <c r="L96" s="5">
        <v>23</v>
      </c>
      <c r="M96" s="5">
        <v>224</v>
      </c>
      <c r="N96" s="5">
        <v>23</v>
      </c>
      <c r="O96" s="5">
        <v>185</v>
      </c>
      <c r="P96" s="5">
        <v>23</v>
      </c>
      <c r="Q96" s="5">
        <v>183</v>
      </c>
      <c r="R96" s="5">
        <v>23</v>
      </c>
      <c r="S96" s="5">
        <v>190</v>
      </c>
      <c r="T96" s="5"/>
      <c r="U96" s="5"/>
      <c r="V96" s="5">
        <v>23</v>
      </c>
      <c r="W96" s="5">
        <v>213</v>
      </c>
      <c r="X96" s="5">
        <v>23</v>
      </c>
      <c r="Y96" s="5">
        <v>187</v>
      </c>
      <c r="Z96" s="5">
        <v>23</v>
      </c>
      <c r="AA96" s="5">
        <v>195</v>
      </c>
      <c r="AB96" s="5">
        <v>23</v>
      </c>
      <c r="AC96" s="5">
        <v>203</v>
      </c>
      <c r="AD96" s="5"/>
      <c r="AE96" s="4"/>
      <c r="AF96" s="5">
        <v>23</v>
      </c>
      <c r="AG96" s="5">
        <v>11847</v>
      </c>
      <c r="AH96" s="5">
        <v>23</v>
      </c>
      <c r="AI96" s="5">
        <v>16383</v>
      </c>
      <c r="AJ96" s="5">
        <v>23</v>
      </c>
      <c r="AK96" s="5">
        <v>13014</v>
      </c>
      <c r="AL96" s="5">
        <v>23</v>
      </c>
      <c r="AM96" s="5">
        <v>5727</v>
      </c>
      <c r="AN96" s="5"/>
      <c r="AO96" s="5"/>
      <c r="AP96" s="5">
        <v>23</v>
      </c>
      <c r="AQ96" s="5">
        <v>630</v>
      </c>
      <c r="AR96" s="5">
        <v>23</v>
      </c>
      <c r="AS96" s="5">
        <v>13024</v>
      </c>
      <c r="AT96" s="5">
        <v>23</v>
      </c>
      <c r="AU96" s="5">
        <v>849</v>
      </c>
      <c r="AV96" s="5">
        <v>23</v>
      </c>
      <c r="AW96" s="5">
        <v>8648</v>
      </c>
      <c r="AX96" s="5"/>
      <c r="AY96" s="5"/>
      <c r="AZ96" s="5">
        <v>23</v>
      </c>
      <c r="BA96" s="5">
        <v>453</v>
      </c>
      <c r="BB96" s="5">
        <v>23</v>
      </c>
      <c r="BC96" s="5">
        <v>532</v>
      </c>
      <c r="BD96" s="5">
        <v>23</v>
      </c>
      <c r="BE96" s="5">
        <v>599</v>
      </c>
      <c r="BF96" s="5">
        <v>23</v>
      </c>
      <c r="BG96" s="5">
        <v>1212</v>
      </c>
      <c r="BH96" s="5"/>
      <c r="BI96" s="4"/>
      <c r="BJ96" s="5">
        <v>23</v>
      </c>
      <c r="BK96" s="5">
        <v>263</v>
      </c>
      <c r="BL96" s="5">
        <v>23</v>
      </c>
      <c r="BM96" s="5">
        <v>214</v>
      </c>
      <c r="BN96" s="5">
        <v>23</v>
      </c>
      <c r="BO96" s="5">
        <v>210</v>
      </c>
      <c r="BP96" s="5">
        <v>23</v>
      </c>
      <c r="BQ96" s="5">
        <v>222</v>
      </c>
      <c r="BR96" s="5"/>
      <c r="BS96" s="5"/>
      <c r="BT96" s="5">
        <v>23</v>
      </c>
      <c r="BU96" s="5">
        <v>373</v>
      </c>
      <c r="BV96" s="5">
        <v>23</v>
      </c>
      <c r="BW96" s="5">
        <v>618</v>
      </c>
      <c r="BX96" s="5">
        <v>23</v>
      </c>
      <c r="BY96" s="5">
        <v>1685</v>
      </c>
      <c r="BZ96" s="5">
        <v>23</v>
      </c>
      <c r="CA96" s="5">
        <v>394</v>
      </c>
      <c r="CB96" s="5"/>
      <c r="CC96" s="5"/>
      <c r="CD96" s="5">
        <v>23</v>
      </c>
      <c r="CE96" s="5">
        <v>509</v>
      </c>
      <c r="CF96" s="5">
        <v>23</v>
      </c>
      <c r="CG96" s="5">
        <v>2291</v>
      </c>
      <c r="CH96" s="5">
        <v>23</v>
      </c>
      <c r="CI96" s="5">
        <v>417</v>
      </c>
      <c r="CJ96" s="5">
        <v>23</v>
      </c>
      <c r="CK96" s="5">
        <v>259</v>
      </c>
      <c r="CL96" s="5"/>
      <c r="CM96" s="4"/>
      <c r="CN96" s="5">
        <v>23</v>
      </c>
      <c r="CO96" s="5">
        <v>212</v>
      </c>
      <c r="CP96" s="5">
        <v>23</v>
      </c>
      <c r="CQ96" s="5">
        <v>194</v>
      </c>
      <c r="CR96" s="5">
        <v>23</v>
      </c>
      <c r="CS96" s="5">
        <v>203</v>
      </c>
      <c r="CT96" s="5">
        <v>23</v>
      </c>
      <c r="CU96" s="5">
        <v>212</v>
      </c>
      <c r="CV96" s="5"/>
      <c r="CW96" s="5"/>
      <c r="CX96" s="5">
        <v>23</v>
      </c>
      <c r="CY96" s="5">
        <v>245</v>
      </c>
      <c r="CZ96" s="5">
        <v>23</v>
      </c>
      <c r="DA96" s="5">
        <v>247</v>
      </c>
      <c r="DB96" s="5">
        <v>23</v>
      </c>
      <c r="DC96" s="5">
        <v>252</v>
      </c>
      <c r="DD96" s="5">
        <v>23</v>
      </c>
      <c r="DE96" s="5">
        <v>221</v>
      </c>
      <c r="DF96" s="5"/>
      <c r="DG96" s="5"/>
      <c r="DH96" s="5">
        <v>23</v>
      </c>
      <c r="DI96" s="5">
        <v>232</v>
      </c>
      <c r="DJ96" s="5">
        <v>23</v>
      </c>
      <c r="DK96" s="5">
        <v>258</v>
      </c>
      <c r="DL96" s="5">
        <v>23</v>
      </c>
      <c r="DM96" s="5">
        <v>245</v>
      </c>
      <c r="DN96" s="5">
        <v>23</v>
      </c>
      <c r="DO96" s="5">
        <v>246</v>
      </c>
      <c r="DP96" s="5"/>
      <c r="DQ96" s="4"/>
      <c r="DR96" s="5">
        <v>23</v>
      </c>
      <c r="DS96" s="5">
        <v>440</v>
      </c>
      <c r="DT96" s="5">
        <v>23</v>
      </c>
      <c r="DU96" s="5">
        <v>4279</v>
      </c>
      <c r="DV96" s="5">
        <v>23</v>
      </c>
      <c r="DW96" s="5">
        <v>397</v>
      </c>
      <c r="DX96" s="5">
        <v>23</v>
      </c>
      <c r="DY96" s="5">
        <v>767</v>
      </c>
      <c r="DZ96" s="5"/>
      <c r="EA96" s="5"/>
      <c r="EB96" s="5">
        <v>23</v>
      </c>
      <c r="EC96" s="5">
        <v>552</v>
      </c>
      <c r="ED96" s="5">
        <v>23</v>
      </c>
      <c r="EE96" s="5">
        <v>1986</v>
      </c>
      <c r="EF96" s="5">
        <v>23</v>
      </c>
      <c r="EG96" s="5">
        <v>1066</v>
      </c>
      <c r="EH96" s="5">
        <v>23</v>
      </c>
      <c r="EI96" s="5">
        <v>529</v>
      </c>
      <c r="EJ96" s="5"/>
      <c r="EK96" s="5"/>
      <c r="EL96" s="5">
        <v>23</v>
      </c>
      <c r="EM96" s="5">
        <v>787</v>
      </c>
      <c r="EN96" s="5">
        <v>23</v>
      </c>
      <c r="EO96" s="5">
        <v>476</v>
      </c>
      <c r="EP96" s="5">
        <v>23</v>
      </c>
      <c r="EQ96" s="5">
        <v>8551</v>
      </c>
      <c r="ER96" s="5">
        <v>23</v>
      </c>
      <c r="ES96" s="5">
        <v>642</v>
      </c>
      <c r="ET96" s="5"/>
      <c r="EU96" s="4"/>
      <c r="EV96" s="5">
        <v>23</v>
      </c>
      <c r="EW96" s="5">
        <v>543</v>
      </c>
      <c r="EX96" s="5">
        <v>23</v>
      </c>
      <c r="EY96" s="5">
        <v>9106</v>
      </c>
      <c r="EZ96" s="5">
        <v>23</v>
      </c>
      <c r="FA96" s="5">
        <v>618</v>
      </c>
      <c r="FB96" s="5">
        <v>23</v>
      </c>
      <c r="FC96" s="5">
        <v>8001</v>
      </c>
      <c r="FD96" s="5"/>
      <c r="FE96" s="5"/>
      <c r="FF96" s="5">
        <v>23</v>
      </c>
      <c r="FG96" s="5">
        <v>8445</v>
      </c>
      <c r="FH96" s="5">
        <v>23</v>
      </c>
      <c r="FI96" s="5">
        <v>4634</v>
      </c>
      <c r="FJ96" s="5">
        <v>23</v>
      </c>
      <c r="FK96" s="5">
        <v>3453</v>
      </c>
      <c r="FL96" s="5">
        <v>23</v>
      </c>
      <c r="FM96" s="5">
        <v>1917</v>
      </c>
      <c r="FN96" s="5"/>
      <c r="FO96" s="5"/>
      <c r="FP96" s="5">
        <v>23</v>
      </c>
      <c r="FQ96" s="5">
        <v>1207</v>
      </c>
      <c r="FR96" s="5">
        <v>23</v>
      </c>
      <c r="FS96" s="5">
        <v>1194</v>
      </c>
      <c r="FT96" s="5">
        <v>23</v>
      </c>
      <c r="FU96" s="5">
        <v>16277</v>
      </c>
      <c r="FV96" s="5">
        <v>23</v>
      </c>
      <c r="FW96" s="5">
        <v>11576</v>
      </c>
      <c r="FX96" s="5"/>
      <c r="FY96" s="4"/>
      <c r="FZ96" s="5">
        <v>23</v>
      </c>
      <c r="GA96" s="5">
        <v>805</v>
      </c>
      <c r="GB96" s="5">
        <v>23</v>
      </c>
      <c r="GC96" s="5">
        <v>668</v>
      </c>
      <c r="GD96" s="5">
        <v>23</v>
      </c>
      <c r="GE96" s="5">
        <v>747</v>
      </c>
      <c r="GF96" s="5">
        <v>23</v>
      </c>
      <c r="GG96" s="5">
        <v>617</v>
      </c>
      <c r="GH96" s="5"/>
      <c r="GI96" s="5"/>
      <c r="GJ96" s="5">
        <v>23</v>
      </c>
      <c r="GK96" s="5">
        <v>15555</v>
      </c>
      <c r="GL96" s="5">
        <v>23</v>
      </c>
      <c r="GM96" s="5">
        <v>4756</v>
      </c>
      <c r="GN96" s="5">
        <v>23</v>
      </c>
      <c r="GO96" s="5">
        <v>7595</v>
      </c>
      <c r="GP96" s="5">
        <v>23</v>
      </c>
      <c r="GQ96" s="5">
        <v>11512</v>
      </c>
      <c r="GR96" s="5"/>
      <c r="GS96" s="5"/>
      <c r="GT96" s="5">
        <v>23</v>
      </c>
      <c r="GU96" s="5">
        <v>581</v>
      </c>
      <c r="GV96" s="5">
        <v>23</v>
      </c>
      <c r="GW96" s="5">
        <v>4721</v>
      </c>
      <c r="GX96" s="5">
        <v>23</v>
      </c>
      <c r="GY96" s="5">
        <v>5571</v>
      </c>
      <c r="GZ96" s="5">
        <v>23</v>
      </c>
      <c r="HA96" s="5">
        <v>1080</v>
      </c>
      <c r="HB96" s="5"/>
      <c r="HC96" s="4"/>
      <c r="HD96" s="5">
        <v>23</v>
      </c>
      <c r="HE96" s="5">
        <v>234</v>
      </c>
      <c r="HF96" s="5">
        <v>23</v>
      </c>
      <c r="HG96" s="5">
        <v>258</v>
      </c>
      <c r="HH96" s="5">
        <v>23</v>
      </c>
      <c r="HI96" s="5">
        <v>261</v>
      </c>
      <c r="HJ96" s="5">
        <v>23</v>
      </c>
      <c r="HK96" s="5">
        <v>251</v>
      </c>
      <c r="HL96" s="5"/>
      <c r="HM96" s="5"/>
      <c r="HN96" s="5">
        <v>23</v>
      </c>
      <c r="HO96" s="5">
        <v>216</v>
      </c>
      <c r="HP96" s="5">
        <v>23</v>
      </c>
      <c r="HQ96" s="5">
        <v>217</v>
      </c>
      <c r="HR96" s="5">
        <v>23</v>
      </c>
      <c r="HS96" s="5">
        <v>225</v>
      </c>
      <c r="HT96" s="5">
        <v>23</v>
      </c>
      <c r="HU96" s="5">
        <v>222</v>
      </c>
      <c r="HV96" s="5"/>
      <c r="HW96" s="5"/>
      <c r="HX96" s="5">
        <v>23</v>
      </c>
      <c r="HY96" s="5">
        <v>211</v>
      </c>
      <c r="HZ96" s="5">
        <v>23</v>
      </c>
      <c r="IA96" s="5">
        <v>211</v>
      </c>
      <c r="IB96" s="5">
        <v>23</v>
      </c>
      <c r="IC96" s="5">
        <v>204</v>
      </c>
      <c r="ID96" s="5">
        <v>23</v>
      </c>
      <c r="IE96" s="5">
        <v>195</v>
      </c>
    </row>
    <row r="97" spans="1:239" x14ac:dyDescent="0.25">
      <c r="A97" s="4"/>
      <c r="B97" s="5">
        <v>24</v>
      </c>
      <c r="C97" s="5">
        <v>209</v>
      </c>
      <c r="D97" s="5">
        <v>24</v>
      </c>
      <c r="E97" s="5">
        <v>216</v>
      </c>
      <c r="F97" s="5">
        <v>24</v>
      </c>
      <c r="G97" s="5">
        <v>197</v>
      </c>
      <c r="H97" s="5">
        <v>24</v>
      </c>
      <c r="I97" s="5">
        <v>200</v>
      </c>
      <c r="J97" s="5"/>
      <c r="K97" s="5"/>
      <c r="L97" s="5">
        <v>24</v>
      </c>
      <c r="M97" s="5">
        <v>194</v>
      </c>
      <c r="N97" s="5">
        <v>24</v>
      </c>
      <c r="O97" s="5">
        <v>198</v>
      </c>
      <c r="P97" s="5">
        <v>24</v>
      </c>
      <c r="Q97" s="5">
        <v>186</v>
      </c>
      <c r="R97" s="5">
        <v>24</v>
      </c>
      <c r="S97" s="5">
        <v>194</v>
      </c>
      <c r="T97" s="5"/>
      <c r="U97" s="5"/>
      <c r="V97" s="5">
        <v>24</v>
      </c>
      <c r="W97" s="5">
        <v>186</v>
      </c>
      <c r="X97" s="5">
        <v>24</v>
      </c>
      <c r="Y97" s="5">
        <v>191</v>
      </c>
      <c r="Z97" s="5">
        <v>24</v>
      </c>
      <c r="AA97" s="5">
        <v>185</v>
      </c>
      <c r="AB97" s="5">
        <v>24</v>
      </c>
      <c r="AC97" s="5">
        <v>211</v>
      </c>
      <c r="AD97" s="5"/>
      <c r="AE97" s="4"/>
      <c r="AF97" s="5">
        <v>24</v>
      </c>
      <c r="AG97" s="5">
        <v>8687</v>
      </c>
      <c r="AH97" s="5">
        <v>24</v>
      </c>
      <c r="AI97" s="5">
        <v>16256</v>
      </c>
      <c r="AJ97" s="5">
        <v>24</v>
      </c>
      <c r="AK97" s="5">
        <v>1837</v>
      </c>
      <c r="AL97" s="5">
        <v>24</v>
      </c>
      <c r="AM97" s="5">
        <v>5718</v>
      </c>
      <c r="AN97" s="5"/>
      <c r="AO97" s="5"/>
      <c r="AP97" s="5">
        <v>24</v>
      </c>
      <c r="AQ97" s="5">
        <v>658</v>
      </c>
      <c r="AR97" s="5">
        <v>24</v>
      </c>
      <c r="AS97" s="5">
        <v>919</v>
      </c>
      <c r="AT97" s="5">
        <v>24</v>
      </c>
      <c r="AU97" s="5">
        <v>880</v>
      </c>
      <c r="AV97" s="5">
        <v>24</v>
      </c>
      <c r="AW97" s="5">
        <v>5883</v>
      </c>
      <c r="AX97" s="5"/>
      <c r="AY97" s="5"/>
      <c r="AZ97" s="5">
        <v>24</v>
      </c>
      <c r="BA97" s="5">
        <v>375</v>
      </c>
      <c r="BB97" s="5">
        <v>24</v>
      </c>
      <c r="BC97" s="5">
        <v>6262</v>
      </c>
      <c r="BD97" s="5">
        <v>24</v>
      </c>
      <c r="BE97" s="5">
        <v>7386</v>
      </c>
      <c r="BF97" s="5">
        <v>24</v>
      </c>
      <c r="BG97" s="5">
        <v>2127</v>
      </c>
      <c r="BH97" s="5"/>
      <c r="BI97" s="4"/>
      <c r="BJ97" s="5">
        <v>24</v>
      </c>
      <c r="BK97" s="5">
        <v>640</v>
      </c>
      <c r="BL97" s="5">
        <v>24</v>
      </c>
      <c r="BM97" s="5">
        <v>223</v>
      </c>
      <c r="BN97" s="5">
        <v>24</v>
      </c>
      <c r="BO97" s="5">
        <v>214</v>
      </c>
      <c r="BP97" s="5">
        <v>24</v>
      </c>
      <c r="BQ97" s="5">
        <v>218</v>
      </c>
      <c r="BR97" s="5"/>
      <c r="BS97" s="5"/>
      <c r="BT97" s="5">
        <v>24</v>
      </c>
      <c r="BU97" s="5">
        <v>373</v>
      </c>
      <c r="BV97" s="5">
        <v>24</v>
      </c>
      <c r="BW97" s="5">
        <v>4994</v>
      </c>
      <c r="BX97" s="5">
        <v>24</v>
      </c>
      <c r="BY97" s="5">
        <v>3342</v>
      </c>
      <c r="BZ97" s="5">
        <v>24</v>
      </c>
      <c r="CA97" s="5">
        <v>575</v>
      </c>
      <c r="CB97" s="5"/>
      <c r="CC97" s="5"/>
      <c r="CD97" s="5">
        <v>24</v>
      </c>
      <c r="CE97" s="5">
        <v>235</v>
      </c>
      <c r="CF97" s="5">
        <v>24</v>
      </c>
      <c r="CG97" s="5">
        <v>1102</v>
      </c>
      <c r="CH97" s="5">
        <v>24</v>
      </c>
      <c r="CI97" s="5">
        <v>835</v>
      </c>
      <c r="CJ97" s="5">
        <v>24</v>
      </c>
      <c r="CK97" s="5">
        <v>331</v>
      </c>
      <c r="CL97" s="5"/>
      <c r="CM97" s="4"/>
      <c r="CN97" s="5">
        <v>24</v>
      </c>
      <c r="CO97" s="5">
        <v>217</v>
      </c>
      <c r="CP97" s="5">
        <v>24</v>
      </c>
      <c r="CQ97" s="5">
        <v>209</v>
      </c>
      <c r="CR97" s="5">
        <v>24</v>
      </c>
      <c r="CS97" s="5">
        <v>205</v>
      </c>
      <c r="CT97" s="5">
        <v>24</v>
      </c>
      <c r="CU97" s="5">
        <v>220</v>
      </c>
      <c r="CV97" s="5"/>
      <c r="CW97" s="5"/>
      <c r="CX97" s="5">
        <v>24</v>
      </c>
      <c r="CY97" s="5">
        <v>256</v>
      </c>
      <c r="CZ97" s="5">
        <v>24</v>
      </c>
      <c r="DA97" s="5">
        <v>238</v>
      </c>
      <c r="DB97" s="5">
        <v>24</v>
      </c>
      <c r="DC97" s="5">
        <v>243</v>
      </c>
      <c r="DD97" s="5">
        <v>24</v>
      </c>
      <c r="DE97" s="5">
        <v>222</v>
      </c>
      <c r="DF97" s="5"/>
      <c r="DG97" s="5"/>
      <c r="DH97" s="5">
        <v>24</v>
      </c>
      <c r="DI97" s="5">
        <v>227</v>
      </c>
      <c r="DJ97" s="5">
        <v>24</v>
      </c>
      <c r="DK97" s="5">
        <v>240</v>
      </c>
      <c r="DL97" s="5">
        <v>24</v>
      </c>
      <c r="DM97" s="5">
        <v>243</v>
      </c>
      <c r="DN97" s="5">
        <v>24</v>
      </c>
      <c r="DO97" s="5">
        <v>240</v>
      </c>
      <c r="DP97" s="5"/>
      <c r="DQ97" s="4"/>
      <c r="DR97" s="5">
        <v>24</v>
      </c>
      <c r="DS97" s="5">
        <v>1792</v>
      </c>
      <c r="DT97" s="5">
        <v>24</v>
      </c>
      <c r="DU97" s="5">
        <v>3370</v>
      </c>
      <c r="DV97" s="5">
        <v>24</v>
      </c>
      <c r="DW97" s="5">
        <v>289</v>
      </c>
      <c r="DX97" s="5">
        <v>24</v>
      </c>
      <c r="DY97" s="5">
        <v>2069</v>
      </c>
      <c r="DZ97" s="5"/>
      <c r="EA97" s="5"/>
      <c r="EB97" s="5">
        <v>24</v>
      </c>
      <c r="EC97" s="5">
        <v>513</v>
      </c>
      <c r="ED97" s="5">
        <v>24</v>
      </c>
      <c r="EE97" s="5">
        <v>790</v>
      </c>
      <c r="EF97" s="5">
        <v>24</v>
      </c>
      <c r="EG97" s="5">
        <v>1536</v>
      </c>
      <c r="EH97" s="5">
        <v>24</v>
      </c>
      <c r="EI97" s="5">
        <v>2588</v>
      </c>
      <c r="EJ97" s="5"/>
      <c r="EK97" s="5"/>
      <c r="EL97" s="5">
        <v>24</v>
      </c>
      <c r="EM97" s="5">
        <v>426</v>
      </c>
      <c r="EN97" s="5">
        <v>24</v>
      </c>
      <c r="EO97" s="5">
        <v>6718</v>
      </c>
      <c r="EP97" s="5">
        <v>24</v>
      </c>
      <c r="EQ97" s="5">
        <v>7429</v>
      </c>
      <c r="ER97" s="5">
        <v>24</v>
      </c>
      <c r="ES97" s="5">
        <v>463</v>
      </c>
      <c r="ET97" s="5"/>
      <c r="EU97" s="4"/>
      <c r="EV97" s="5">
        <v>24</v>
      </c>
      <c r="EW97" s="5">
        <v>593</v>
      </c>
      <c r="EX97" s="5">
        <v>24</v>
      </c>
      <c r="EY97" s="5">
        <v>772</v>
      </c>
      <c r="EZ97" s="5">
        <v>24</v>
      </c>
      <c r="FA97" s="5">
        <v>747</v>
      </c>
      <c r="FB97" s="5">
        <v>24</v>
      </c>
      <c r="FC97" s="5">
        <v>13104</v>
      </c>
      <c r="FD97" s="5"/>
      <c r="FE97" s="5"/>
      <c r="FF97" s="5">
        <v>24</v>
      </c>
      <c r="FG97" s="5">
        <v>1550</v>
      </c>
      <c r="FH97" s="5">
        <v>24</v>
      </c>
      <c r="FI97" s="5">
        <v>11152</v>
      </c>
      <c r="FJ97" s="5">
        <v>24</v>
      </c>
      <c r="FK97" s="5">
        <v>962</v>
      </c>
      <c r="FL97" s="5">
        <v>24</v>
      </c>
      <c r="FM97" s="5">
        <v>8113</v>
      </c>
      <c r="FN97" s="5"/>
      <c r="FO97" s="5"/>
      <c r="FP97" s="5">
        <v>24</v>
      </c>
      <c r="FQ97" s="5">
        <v>13651</v>
      </c>
      <c r="FR97" s="5">
        <v>24</v>
      </c>
      <c r="FS97" s="5">
        <v>6493</v>
      </c>
      <c r="FT97" s="5">
        <v>24</v>
      </c>
      <c r="FU97" s="5">
        <v>16383</v>
      </c>
      <c r="FV97" s="5">
        <v>24</v>
      </c>
      <c r="FW97" s="5">
        <v>1360</v>
      </c>
      <c r="FX97" s="5"/>
      <c r="FY97" s="4"/>
      <c r="FZ97" s="5">
        <v>24</v>
      </c>
      <c r="GA97" s="5">
        <v>660</v>
      </c>
      <c r="GB97" s="5">
        <v>24</v>
      </c>
      <c r="GC97" s="5">
        <v>648</v>
      </c>
      <c r="GD97" s="5">
        <v>24</v>
      </c>
      <c r="GE97" s="5">
        <v>8191</v>
      </c>
      <c r="GF97" s="5">
        <v>24</v>
      </c>
      <c r="GG97" s="5">
        <v>4933</v>
      </c>
      <c r="GH97" s="5"/>
      <c r="GI97" s="5"/>
      <c r="GJ97" s="5">
        <v>24</v>
      </c>
      <c r="GK97" s="5">
        <v>6401</v>
      </c>
      <c r="GL97" s="5">
        <v>24</v>
      </c>
      <c r="GM97" s="5">
        <v>15175</v>
      </c>
      <c r="GN97" s="5">
        <v>24</v>
      </c>
      <c r="GO97" s="5">
        <v>4170</v>
      </c>
      <c r="GP97" s="5">
        <v>24</v>
      </c>
      <c r="GQ97" s="5">
        <v>436</v>
      </c>
      <c r="GR97" s="5"/>
      <c r="GS97" s="5"/>
      <c r="GT97" s="5">
        <v>24</v>
      </c>
      <c r="GU97" s="5">
        <v>503</v>
      </c>
      <c r="GV97" s="5">
        <v>24</v>
      </c>
      <c r="GW97" s="5">
        <v>2238</v>
      </c>
      <c r="GX97" s="5">
        <v>24</v>
      </c>
      <c r="GY97" s="5">
        <v>4287</v>
      </c>
      <c r="GZ97" s="5">
        <v>24</v>
      </c>
      <c r="HA97" s="5">
        <v>7465</v>
      </c>
      <c r="HB97" s="5"/>
      <c r="HC97" s="4"/>
      <c r="HD97" s="5">
        <v>24</v>
      </c>
      <c r="HE97" s="5">
        <v>246</v>
      </c>
      <c r="HF97" s="5">
        <v>24</v>
      </c>
      <c r="HG97" s="5">
        <v>239</v>
      </c>
      <c r="HH97" s="5">
        <v>24</v>
      </c>
      <c r="HI97" s="5">
        <v>245</v>
      </c>
      <c r="HJ97" s="5">
        <v>24</v>
      </c>
      <c r="HK97" s="5">
        <v>244</v>
      </c>
      <c r="HL97" s="5"/>
      <c r="HM97" s="5"/>
      <c r="HN97" s="5">
        <v>24</v>
      </c>
      <c r="HO97" s="5">
        <v>209</v>
      </c>
      <c r="HP97" s="5">
        <v>24</v>
      </c>
      <c r="HQ97" s="5">
        <v>214</v>
      </c>
      <c r="HR97" s="5">
        <v>24</v>
      </c>
      <c r="HS97" s="5">
        <v>219</v>
      </c>
      <c r="HT97" s="5">
        <v>24</v>
      </c>
      <c r="HU97" s="5">
        <v>221</v>
      </c>
      <c r="HV97" s="5"/>
      <c r="HW97" s="5"/>
      <c r="HX97" s="5">
        <v>24</v>
      </c>
      <c r="HY97" s="5">
        <v>196</v>
      </c>
      <c r="HZ97" s="5">
        <v>24</v>
      </c>
      <c r="IA97" s="5">
        <v>208</v>
      </c>
      <c r="IB97" s="5">
        <v>24</v>
      </c>
      <c r="IC97" s="5">
        <v>211</v>
      </c>
      <c r="ID97" s="5">
        <v>24</v>
      </c>
      <c r="IE97" s="5">
        <v>200</v>
      </c>
    </row>
    <row r="98" spans="1:239" x14ac:dyDescent="0.25">
      <c r="A98" s="4"/>
      <c r="B98" s="5">
        <v>25</v>
      </c>
      <c r="C98" s="5">
        <v>200</v>
      </c>
      <c r="D98" s="5">
        <v>25</v>
      </c>
      <c r="E98" s="5">
        <v>205</v>
      </c>
      <c r="F98" s="5">
        <v>25</v>
      </c>
      <c r="G98" s="5">
        <v>208</v>
      </c>
      <c r="H98" s="5">
        <v>25</v>
      </c>
      <c r="I98" s="5">
        <v>211</v>
      </c>
      <c r="J98" s="5"/>
      <c r="K98" s="5"/>
      <c r="L98" s="5">
        <v>25</v>
      </c>
      <c r="M98" s="5">
        <v>198</v>
      </c>
      <c r="N98" s="5">
        <v>25</v>
      </c>
      <c r="O98" s="5">
        <v>193</v>
      </c>
      <c r="P98" s="5">
        <v>25</v>
      </c>
      <c r="Q98" s="5">
        <v>179</v>
      </c>
      <c r="R98" s="5">
        <v>25</v>
      </c>
      <c r="S98" s="5">
        <v>179</v>
      </c>
      <c r="T98" s="5"/>
      <c r="U98" s="5"/>
      <c r="V98" s="5">
        <v>25</v>
      </c>
      <c r="W98" s="5">
        <v>184</v>
      </c>
      <c r="X98" s="5">
        <v>25</v>
      </c>
      <c r="Y98" s="5">
        <v>195</v>
      </c>
      <c r="Z98" s="5">
        <v>25</v>
      </c>
      <c r="AA98" s="5">
        <v>188</v>
      </c>
      <c r="AB98" s="5">
        <v>25</v>
      </c>
      <c r="AC98" s="5">
        <v>207</v>
      </c>
      <c r="AD98" s="5"/>
      <c r="AE98" s="4"/>
      <c r="AF98" s="5">
        <v>25</v>
      </c>
      <c r="AG98" s="5">
        <v>12202</v>
      </c>
      <c r="AH98" s="5">
        <v>25</v>
      </c>
      <c r="AI98" s="5">
        <v>16380</v>
      </c>
      <c r="AJ98" s="5">
        <v>25</v>
      </c>
      <c r="AK98" s="5">
        <v>16382</v>
      </c>
      <c r="AL98" s="5">
        <v>25</v>
      </c>
      <c r="AM98" s="5">
        <v>9630</v>
      </c>
      <c r="AN98" s="5"/>
      <c r="AO98" s="5"/>
      <c r="AP98" s="5">
        <v>25</v>
      </c>
      <c r="AQ98" s="5">
        <v>764</v>
      </c>
      <c r="AR98" s="5">
        <v>25</v>
      </c>
      <c r="AS98" s="5">
        <v>1029</v>
      </c>
      <c r="AT98" s="5">
        <v>25</v>
      </c>
      <c r="AU98" s="5">
        <v>900</v>
      </c>
      <c r="AV98" s="5">
        <v>25</v>
      </c>
      <c r="AW98" s="5">
        <v>2191</v>
      </c>
      <c r="AX98" s="5"/>
      <c r="AY98" s="5"/>
      <c r="AZ98" s="5">
        <v>25</v>
      </c>
      <c r="BA98" s="5">
        <v>398</v>
      </c>
      <c r="BB98" s="5">
        <v>25</v>
      </c>
      <c r="BC98" s="5">
        <v>470</v>
      </c>
      <c r="BD98" s="5">
        <v>25</v>
      </c>
      <c r="BE98" s="5">
        <v>731</v>
      </c>
      <c r="BF98" s="5">
        <v>25</v>
      </c>
      <c r="BG98" s="5">
        <v>10703</v>
      </c>
      <c r="BH98" s="5"/>
      <c r="BI98" s="4"/>
      <c r="BJ98" s="5">
        <v>25</v>
      </c>
      <c r="BK98" s="5">
        <v>241</v>
      </c>
      <c r="BL98" s="5">
        <v>25</v>
      </c>
      <c r="BM98" s="5">
        <v>190</v>
      </c>
      <c r="BN98" s="5">
        <v>25</v>
      </c>
      <c r="BO98" s="5">
        <v>389</v>
      </c>
      <c r="BP98" s="5">
        <v>25</v>
      </c>
      <c r="BQ98" s="5">
        <v>278</v>
      </c>
      <c r="BR98" s="5"/>
      <c r="BS98" s="5"/>
      <c r="BT98" s="5">
        <v>25</v>
      </c>
      <c r="BU98" s="5">
        <v>442</v>
      </c>
      <c r="BV98" s="5">
        <v>25</v>
      </c>
      <c r="BW98" s="5">
        <v>489</v>
      </c>
      <c r="BX98" s="5">
        <v>25</v>
      </c>
      <c r="BY98" s="5">
        <v>487</v>
      </c>
      <c r="BZ98" s="5">
        <v>25</v>
      </c>
      <c r="CA98" s="5">
        <v>8703</v>
      </c>
      <c r="CB98" s="5"/>
      <c r="CC98" s="5"/>
      <c r="CD98" s="5">
        <v>25</v>
      </c>
      <c r="CE98" s="5">
        <v>435</v>
      </c>
      <c r="CF98" s="5">
        <v>25</v>
      </c>
      <c r="CG98" s="5">
        <v>303</v>
      </c>
      <c r="CH98" s="5">
        <v>25</v>
      </c>
      <c r="CI98" s="5">
        <v>474</v>
      </c>
      <c r="CJ98" s="5">
        <v>25</v>
      </c>
      <c r="CK98" s="5">
        <v>522</v>
      </c>
      <c r="CL98" s="5"/>
      <c r="CM98" s="4"/>
      <c r="CN98" s="5">
        <v>25</v>
      </c>
      <c r="CO98" s="5">
        <v>222</v>
      </c>
      <c r="CP98" s="5">
        <v>25</v>
      </c>
      <c r="CQ98" s="5">
        <v>195</v>
      </c>
      <c r="CR98" s="5">
        <v>25</v>
      </c>
      <c r="CS98" s="5">
        <v>210</v>
      </c>
      <c r="CT98" s="5">
        <v>25</v>
      </c>
      <c r="CU98" s="5">
        <v>211</v>
      </c>
      <c r="CV98" s="5"/>
      <c r="CW98" s="5"/>
      <c r="CX98" s="5">
        <v>25</v>
      </c>
      <c r="CY98" s="5">
        <v>257</v>
      </c>
      <c r="CZ98" s="5">
        <v>25</v>
      </c>
      <c r="DA98" s="5">
        <v>229</v>
      </c>
      <c r="DB98" s="5">
        <v>25</v>
      </c>
      <c r="DC98" s="5">
        <v>238</v>
      </c>
      <c r="DD98" s="5">
        <v>25</v>
      </c>
      <c r="DE98" s="5">
        <v>230</v>
      </c>
      <c r="DF98" s="5"/>
      <c r="DG98" s="5"/>
      <c r="DH98" s="5">
        <v>25</v>
      </c>
      <c r="DI98" s="5">
        <v>231</v>
      </c>
      <c r="DJ98" s="5">
        <v>25</v>
      </c>
      <c r="DK98" s="5">
        <v>239</v>
      </c>
      <c r="DL98" s="5">
        <v>25</v>
      </c>
      <c r="DM98" s="5">
        <v>244</v>
      </c>
      <c r="DN98" s="5">
        <v>25</v>
      </c>
      <c r="DO98" s="5">
        <v>237</v>
      </c>
      <c r="DP98" s="5"/>
      <c r="DQ98" s="4"/>
      <c r="DR98" s="5">
        <v>25</v>
      </c>
      <c r="DS98" s="5">
        <v>396</v>
      </c>
      <c r="DT98" s="5">
        <v>25</v>
      </c>
      <c r="DU98" s="5">
        <v>431</v>
      </c>
      <c r="DV98" s="5">
        <v>25</v>
      </c>
      <c r="DW98" s="5">
        <v>400</v>
      </c>
      <c r="DX98" s="5">
        <v>25</v>
      </c>
      <c r="DY98" s="5">
        <v>2797</v>
      </c>
      <c r="DZ98" s="5"/>
      <c r="EA98" s="5"/>
      <c r="EB98" s="5">
        <v>25</v>
      </c>
      <c r="EC98" s="5">
        <v>1900</v>
      </c>
      <c r="ED98" s="5">
        <v>25</v>
      </c>
      <c r="EE98" s="5">
        <v>927</v>
      </c>
      <c r="EF98" s="5">
        <v>25</v>
      </c>
      <c r="EG98" s="5">
        <v>641</v>
      </c>
      <c r="EH98" s="5">
        <v>25</v>
      </c>
      <c r="EI98" s="5">
        <v>849</v>
      </c>
      <c r="EJ98" s="5"/>
      <c r="EK98" s="5"/>
      <c r="EL98" s="5">
        <v>25</v>
      </c>
      <c r="EM98" s="5">
        <v>409</v>
      </c>
      <c r="EN98" s="5">
        <v>25</v>
      </c>
      <c r="EO98" s="5">
        <v>9397</v>
      </c>
      <c r="EP98" s="5">
        <v>25</v>
      </c>
      <c r="EQ98" s="5">
        <v>5878</v>
      </c>
      <c r="ER98" s="5">
        <v>25</v>
      </c>
      <c r="ES98" s="5">
        <v>10206</v>
      </c>
      <c r="ET98" s="5"/>
      <c r="EU98" s="4"/>
      <c r="EV98" s="5">
        <v>25</v>
      </c>
      <c r="EW98" s="5">
        <v>540</v>
      </c>
      <c r="EX98" s="5">
        <v>25</v>
      </c>
      <c r="EY98" s="5">
        <v>891</v>
      </c>
      <c r="EZ98" s="5">
        <v>25</v>
      </c>
      <c r="FA98" s="5">
        <v>15505</v>
      </c>
      <c r="FB98" s="5">
        <v>25</v>
      </c>
      <c r="FC98" s="5">
        <v>15661</v>
      </c>
      <c r="FD98" s="5"/>
      <c r="FE98" s="5"/>
      <c r="FF98" s="5">
        <v>25</v>
      </c>
      <c r="FG98" s="5">
        <v>16383</v>
      </c>
      <c r="FH98" s="5">
        <v>25</v>
      </c>
      <c r="FI98" s="5">
        <v>1217</v>
      </c>
      <c r="FJ98" s="5">
        <v>25</v>
      </c>
      <c r="FK98" s="5">
        <v>16382</v>
      </c>
      <c r="FL98" s="5">
        <v>25</v>
      </c>
      <c r="FM98" s="5">
        <v>1107</v>
      </c>
      <c r="FN98" s="5"/>
      <c r="FO98" s="5"/>
      <c r="FP98" s="5">
        <v>25</v>
      </c>
      <c r="FQ98" s="5">
        <v>1099</v>
      </c>
      <c r="FR98" s="5">
        <v>25</v>
      </c>
      <c r="FS98" s="5">
        <v>6245</v>
      </c>
      <c r="FT98" s="5">
        <v>25</v>
      </c>
      <c r="FU98" s="5">
        <v>1203</v>
      </c>
      <c r="FV98" s="5">
        <v>25</v>
      </c>
      <c r="FW98" s="5">
        <v>16061</v>
      </c>
      <c r="FX98" s="5"/>
      <c r="FY98" s="4"/>
      <c r="FZ98" s="5">
        <v>25</v>
      </c>
      <c r="GA98" s="5">
        <v>7862</v>
      </c>
      <c r="GB98" s="5">
        <v>25</v>
      </c>
      <c r="GC98" s="5">
        <v>797</v>
      </c>
      <c r="GD98" s="5">
        <v>25</v>
      </c>
      <c r="GE98" s="5">
        <v>734</v>
      </c>
      <c r="GF98" s="5">
        <v>25</v>
      </c>
      <c r="GG98" s="5">
        <v>9333</v>
      </c>
      <c r="GH98" s="5"/>
      <c r="GI98" s="5"/>
      <c r="GJ98" s="5">
        <v>25</v>
      </c>
      <c r="GK98" s="5">
        <v>1043</v>
      </c>
      <c r="GL98" s="5">
        <v>25</v>
      </c>
      <c r="GM98" s="5">
        <v>2635</v>
      </c>
      <c r="GN98" s="5">
        <v>25</v>
      </c>
      <c r="GO98" s="5">
        <v>2126</v>
      </c>
      <c r="GP98" s="5">
        <v>25</v>
      </c>
      <c r="GQ98" s="5">
        <v>15901</v>
      </c>
      <c r="GR98" s="5"/>
      <c r="GS98" s="5"/>
      <c r="GT98" s="5">
        <v>25</v>
      </c>
      <c r="GU98" s="5">
        <v>674</v>
      </c>
      <c r="GV98" s="5">
        <v>25</v>
      </c>
      <c r="GW98" s="5">
        <v>849</v>
      </c>
      <c r="GX98" s="5">
        <v>25</v>
      </c>
      <c r="GY98" s="5">
        <v>521</v>
      </c>
      <c r="GZ98" s="5">
        <v>25</v>
      </c>
      <c r="HA98" s="5">
        <v>5270</v>
      </c>
      <c r="HB98" s="5"/>
      <c r="HC98" s="4"/>
      <c r="HD98" s="5">
        <v>25</v>
      </c>
      <c r="HE98" s="5">
        <v>260</v>
      </c>
      <c r="HF98" s="5">
        <v>25</v>
      </c>
      <c r="HG98" s="5">
        <v>245</v>
      </c>
      <c r="HH98" s="5">
        <v>25</v>
      </c>
      <c r="HI98" s="5">
        <v>245</v>
      </c>
      <c r="HJ98" s="5">
        <v>25</v>
      </c>
      <c r="HK98" s="5">
        <v>237</v>
      </c>
      <c r="HL98" s="5"/>
      <c r="HM98" s="5"/>
      <c r="HN98" s="5">
        <v>25</v>
      </c>
      <c r="HO98" s="5">
        <v>216</v>
      </c>
      <c r="HP98" s="5">
        <v>25</v>
      </c>
      <c r="HQ98" s="5">
        <v>222</v>
      </c>
      <c r="HR98" s="5">
        <v>25</v>
      </c>
      <c r="HS98" s="5">
        <v>224</v>
      </c>
      <c r="HT98" s="5">
        <v>25</v>
      </c>
      <c r="HU98" s="5">
        <v>234</v>
      </c>
      <c r="HV98" s="5"/>
      <c r="HW98" s="5"/>
      <c r="HX98" s="5">
        <v>25</v>
      </c>
      <c r="HY98" s="5">
        <v>204</v>
      </c>
      <c r="HZ98" s="5">
        <v>25</v>
      </c>
      <c r="IA98" s="5">
        <v>212</v>
      </c>
      <c r="IB98" s="5">
        <v>25</v>
      </c>
      <c r="IC98" s="5">
        <v>205</v>
      </c>
      <c r="ID98" s="5">
        <v>25</v>
      </c>
      <c r="IE98" s="5">
        <v>201</v>
      </c>
    </row>
    <row r="99" spans="1:239" x14ac:dyDescent="0.25">
      <c r="A99" s="4"/>
      <c r="B99" s="5" t="s">
        <v>22</v>
      </c>
      <c r="C99" s="5">
        <f>AVERAGE(C74:C98)</f>
        <v>209.2</v>
      </c>
      <c r="D99" s="5" t="s">
        <v>22</v>
      </c>
      <c r="E99" s="5">
        <f>AVERAGE(E74:E98)</f>
        <v>206.96</v>
      </c>
      <c r="F99" s="5" t="s">
        <v>22</v>
      </c>
      <c r="G99" s="5">
        <f>AVERAGE(G74:G98)</f>
        <v>213.6</v>
      </c>
      <c r="H99" s="5" t="s">
        <v>22</v>
      </c>
      <c r="I99" s="5">
        <f>AVERAGE(I74:I98)</f>
        <v>210.72</v>
      </c>
      <c r="J99" s="5"/>
      <c r="K99" s="5"/>
      <c r="L99" s="5" t="s">
        <v>22</v>
      </c>
      <c r="M99" s="5">
        <f>AVERAGE(M74:M98)</f>
        <v>193.4</v>
      </c>
      <c r="N99" s="5" t="s">
        <v>22</v>
      </c>
      <c r="O99" s="5">
        <f>AVERAGE(O74:O98)</f>
        <v>192.92</v>
      </c>
      <c r="P99" s="5" t="s">
        <v>22</v>
      </c>
      <c r="Q99" s="5">
        <f>AVERAGE(Q74:Q98)</f>
        <v>189.2</v>
      </c>
      <c r="R99" s="5" t="s">
        <v>22</v>
      </c>
      <c r="S99" s="5">
        <f>AVERAGE(S74:S98)</f>
        <v>190.48</v>
      </c>
      <c r="T99" s="5"/>
      <c r="U99" s="5"/>
      <c r="V99" s="5" t="s">
        <v>22</v>
      </c>
      <c r="W99" s="5">
        <f>AVERAGE(W74:W98)</f>
        <v>197.28</v>
      </c>
      <c r="X99" s="5" t="s">
        <v>22</v>
      </c>
      <c r="Y99" s="5">
        <f>AVERAGE(Y74:Y98)</f>
        <v>198.2</v>
      </c>
      <c r="Z99" s="5" t="s">
        <v>22</v>
      </c>
      <c r="AA99" s="5">
        <f>AVERAGE(AA74:AA98)</f>
        <v>196</v>
      </c>
      <c r="AB99" s="5" t="s">
        <v>22</v>
      </c>
      <c r="AC99" s="5">
        <f>AVERAGE(AC74:AC98)</f>
        <v>193.12</v>
      </c>
      <c r="AD99" s="5"/>
      <c r="AE99" s="4"/>
      <c r="AF99" s="5" t="s">
        <v>22</v>
      </c>
      <c r="AG99" s="5">
        <f>AVERAGE(AG74:AG98)</f>
        <v>6638.08</v>
      </c>
      <c r="AH99" s="5" t="s">
        <v>22</v>
      </c>
      <c r="AI99" s="5">
        <f>AVERAGE(AI74:AI98)</f>
        <v>8756.08</v>
      </c>
      <c r="AJ99" s="5" t="s">
        <v>22</v>
      </c>
      <c r="AK99" s="5">
        <f>AVERAGE(AK74:AK98)</f>
        <v>5322.32</v>
      </c>
      <c r="AL99" s="5" t="s">
        <v>22</v>
      </c>
      <c r="AM99" s="5">
        <f>AVERAGE(AM74:AM98)</f>
        <v>6328.44</v>
      </c>
      <c r="AN99" s="5"/>
      <c r="AO99" s="5"/>
      <c r="AP99" s="5" t="s">
        <v>22</v>
      </c>
      <c r="AQ99" s="5">
        <f>AVERAGE(AQ74:AQ98)</f>
        <v>1785.08</v>
      </c>
      <c r="AR99" s="5" t="s">
        <v>22</v>
      </c>
      <c r="AS99" s="5">
        <f>AVERAGE(AS74:AS98)</f>
        <v>3429.24</v>
      </c>
      <c r="AT99" s="5" t="s">
        <v>22</v>
      </c>
      <c r="AU99" s="5">
        <f>AVERAGE(AU74:AU98)</f>
        <v>2540.4</v>
      </c>
      <c r="AV99" s="5" t="s">
        <v>22</v>
      </c>
      <c r="AW99" s="5">
        <f>AVERAGE(AW74:AW98)</f>
        <v>2483.48</v>
      </c>
      <c r="AX99" s="5"/>
      <c r="AY99" s="5"/>
      <c r="AZ99" s="5" t="s">
        <v>22</v>
      </c>
      <c r="BA99" s="5">
        <f>AVERAGE(BA74:BA98)</f>
        <v>1766.04</v>
      </c>
      <c r="BB99" s="5" t="s">
        <v>22</v>
      </c>
      <c r="BC99" s="5">
        <f>AVERAGE(BC74:BC98)</f>
        <v>1619.24</v>
      </c>
      <c r="BD99" s="5" t="s">
        <v>22</v>
      </c>
      <c r="BE99" s="5">
        <f>AVERAGE(BE74:BE98)</f>
        <v>2897.48</v>
      </c>
      <c r="BF99" s="5" t="s">
        <v>22</v>
      </c>
      <c r="BG99" s="5">
        <f>AVERAGE(BG74:BG98)</f>
        <v>3149.28</v>
      </c>
      <c r="BH99" s="5"/>
      <c r="BI99" s="4"/>
      <c r="BJ99" s="5" t="s">
        <v>22</v>
      </c>
      <c r="BK99" s="5">
        <f>AVERAGE(BK74:BK98)</f>
        <v>904.04</v>
      </c>
      <c r="BL99" s="5" t="s">
        <v>22</v>
      </c>
      <c r="BM99" s="5">
        <f>AVERAGE(BM74:BM98)</f>
        <v>243</v>
      </c>
      <c r="BN99" s="5" t="s">
        <v>22</v>
      </c>
      <c r="BO99" s="5">
        <f>AVERAGE(BO74:BO98)</f>
        <v>276.24</v>
      </c>
      <c r="BP99" s="5" t="s">
        <v>22</v>
      </c>
      <c r="BQ99" s="5">
        <f>AVERAGE(BQ74:BQ98)</f>
        <v>632.6</v>
      </c>
      <c r="BR99" s="5"/>
      <c r="BS99" s="5"/>
      <c r="BT99" s="5" t="s">
        <v>22</v>
      </c>
      <c r="BU99" s="5">
        <f>AVERAGE(BU74:BU98)</f>
        <v>755.28</v>
      </c>
      <c r="BV99" s="5" t="s">
        <v>22</v>
      </c>
      <c r="BW99" s="5">
        <f>AVERAGE(BW74:BW98)</f>
        <v>970.6</v>
      </c>
      <c r="BX99" s="5" t="s">
        <v>22</v>
      </c>
      <c r="BY99" s="5">
        <f>AVERAGE(BY74:BY98)</f>
        <v>671.2</v>
      </c>
      <c r="BZ99" s="5" t="s">
        <v>22</v>
      </c>
      <c r="CA99" s="5">
        <f>AVERAGE(CA74:CA98)</f>
        <v>1613.52</v>
      </c>
      <c r="CB99" s="5"/>
      <c r="CC99" s="5"/>
      <c r="CD99" s="5" t="s">
        <v>22</v>
      </c>
      <c r="CE99" s="5">
        <f>AVERAGE(CE74:CE98)</f>
        <v>567.88</v>
      </c>
      <c r="CF99" s="5" t="s">
        <v>22</v>
      </c>
      <c r="CG99" s="5">
        <f>AVERAGE(CG74:CG98)</f>
        <v>711.76</v>
      </c>
      <c r="CH99" s="5" t="s">
        <v>22</v>
      </c>
      <c r="CI99" s="5">
        <f>AVERAGE(CI74:CI98)</f>
        <v>756.04</v>
      </c>
      <c r="CJ99" s="5" t="s">
        <v>22</v>
      </c>
      <c r="CK99" s="5">
        <f>AVERAGE(CK74:CK98)</f>
        <v>746.12</v>
      </c>
      <c r="CL99" s="5"/>
      <c r="CM99" s="4"/>
      <c r="CN99" s="5" t="s">
        <v>22</v>
      </c>
      <c r="CO99" s="5">
        <f>AVERAGE(CO74:CO98)</f>
        <v>211.76</v>
      </c>
      <c r="CP99" s="5" t="s">
        <v>22</v>
      </c>
      <c r="CQ99" s="5">
        <f>AVERAGE(CQ74:CQ98)</f>
        <v>200.28</v>
      </c>
      <c r="CR99" s="5" t="s">
        <v>22</v>
      </c>
      <c r="CS99" s="5">
        <f>AVERAGE(CS74:CS98)</f>
        <v>207.72</v>
      </c>
      <c r="CT99" s="5" t="s">
        <v>22</v>
      </c>
      <c r="CU99" s="5">
        <f>AVERAGE(CU74:CU98)</f>
        <v>212.08</v>
      </c>
      <c r="CV99" s="5"/>
      <c r="CW99" s="5"/>
      <c r="CX99" s="5" t="s">
        <v>22</v>
      </c>
      <c r="CY99" s="5">
        <f>AVERAGE(CY74:CY98)</f>
        <v>241.76</v>
      </c>
      <c r="CZ99" s="5" t="s">
        <v>22</v>
      </c>
      <c r="DA99" s="5">
        <f>AVERAGE(DA74:DA98)</f>
        <v>234.12</v>
      </c>
      <c r="DB99" s="5" t="s">
        <v>22</v>
      </c>
      <c r="DC99" s="5">
        <f>AVERAGE(DC74:DC98)</f>
        <v>228.48</v>
      </c>
      <c r="DD99" s="5" t="s">
        <v>22</v>
      </c>
      <c r="DE99" s="5">
        <f>AVERAGE(DE74:DE98)</f>
        <v>223.08</v>
      </c>
      <c r="DF99" s="5"/>
      <c r="DG99" s="5"/>
      <c r="DH99" s="5" t="s">
        <v>22</v>
      </c>
      <c r="DI99" s="5">
        <f>AVERAGE(DI74:DI98)</f>
        <v>237.2</v>
      </c>
      <c r="DJ99" s="5" t="s">
        <v>22</v>
      </c>
      <c r="DK99" s="5">
        <f>AVERAGE(DK74:DK98)</f>
        <v>245.52</v>
      </c>
      <c r="DL99" s="5" t="s">
        <v>22</v>
      </c>
      <c r="DM99" s="5">
        <f>AVERAGE(DM74:DM98)</f>
        <v>238.12</v>
      </c>
      <c r="DN99" s="5" t="s">
        <v>22</v>
      </c>
      <c r="DO99" s="5">
        <f>AVERAGE(DO74:DO98)</f>
        <v>237.16</v>
      </c>
      <c r="DP99" s="5"/>
      <c r="DQ99" s="4"/>
      <c r="DR99" s="5" t="s">
        <v>22</v>
      </c>
      <c r="DS99" s="5">
        <f>AVERAGE(DS74:DS98)</f>
        <v>1283.8</v>
      </c>
      <c r="DT99" s="5" t="s">
        <v>22</v>
      </c>
      <c r="DU99" s="5">
        <f>AVERAGE(DU74:DU98)</f>
        <v>1693.16</v>
      </c>
      <c r="DV99" s="5" t="s">
        <v>22</v>
      </c>
      <c r="DW99" s="5">
        <f>AVERAGE(DW74:DW98)</f>
        <v>1118.3599999999999</v>
      </c>
      <c r="DX99" s="5" t="s">
        <v>22</v>
      </c>
      <c r="DY99" s="5">
        <f>AVERAGE(DY74:DY98)</f>
        <v>1418.32</v>
      </c>
      <c r="DZ99" s="5"/>
      <c r="EA99" s="5"/>
      <c r="EB99" s="5" t="s">
        <v>22</v>
      </c>
      <c r="EC99" s="5">
        <f>AVERAGE(EC74:EC98)</f>
        <v>1588.72</v>
      </c>
      <c r="ED99" s="5" t="s">
        <v>22</v>
      </c>
      <c r="EE99" s="5">
        <f>AVERAGE(EE74:EE98)</f>
        <v>1814.08</v>
      </c>
      <c r="EF99" s="5" t="s">
        <v>22</v>
      </c>
      <c r="EG99" s="5">
        <f>AVERAGE(EG74:EG98)</f>
        <v>1523.08</v>
      </c>
      <c r="EH99" s="5" t="s">
        <v>22</v>
      </c>
      <c r="EI99" s="5">
        <f>AVERAGE(EI74:EI98)</f>
        <v>1617.28</v>
      </c>
      <c r="EJ99" s="5"/>
      <c r="EK99" s="5"/>
      <c r="EL99" s="5" t="s">
        <v>22</v>
      </c>
      <c r="EM99" s="5">
        <f>AVERAGE(EM74:EM98)</f>
        <v>2992.36</v>
      </c>
      <c r="EN99" s="5" t="s">
        <v>22</v>
      </c>
      <c r="EO99" s="5">
        <f>AVERAGE(EO74:EO98)</f>
        <v>3773</v>
      </c>
      <c r="EP99" s="5" t="s">
        <v>22</v>
      </c>
      <c r="EQ99" s="5">
        <f>AVERAGE(EQ74:EQ98)</f>
        <v>4846.5600000000004</v>
      </c>
      <c r="ER99" s="5" t="s">
        <v>22</v>
      </c>
      <c r="ES99" s="5">
        <f>AVERAGE(ES74:ES98)</f>
        <v>3428.32</v>
      </c>
      <c r="ET99" s="5"/>
      <c r="EU99" s="4"/>
      <c r="EV99" s="5" t="s">
        <v>22</v>
      </c>
      <c r="EW99" s="5">
        <f>AVERAGE(EW74:EW98)</f>
        <v>4356.4799999999996</v>
      </c>
      <c r="EX99" s="5" t="s">
        <v>22</v>
      </c>
      <c r="EY99" s="5">
        <f>AVERAGE(EY74:EY98)</f>
        <v>3833.4</v>
      </c>
      <c r="EZ99" s="5" t="s">
        <v>22</v>
      </c>
      <c r="FA99" s="5">
        <f>AVERAGE(FA74:FA98)</f>
        <v>3559.76</v>
      </c>
      <c r="FB99" s="5" t="s">
        <v>22</v>
      </c>
      <c r="FC99" s="5">
        <f>AVERAGE(FC74:FC98)</f>
        <v>2826.88</v>
      </c>
      <c r="FD99" s="5"/>
      <c r="FE99" s="5"/>
      <c r="FF99" s="5" t="s">
        <v>22</v>
      </c>
      <c r="FG99" s="5">
        <f>AVERAGE(FG74:FG98)</f>
        <v>9944.0400000000009</v>
      </c>
      <c r="FH99" s="5" t="s">
        <v>22</v>
      </c>
      <c r="FI99" s="5">
        <f>AVERAGE(FI74:FI98)</f>
        <v>7299.16</v>
      </c>
      <c r="FJ99" s="5" t="s">
        <v>22</v>
      </c>
      <c r="FK99" s="5">
        <f>AVERAGE(FK74:FK98)</f>
        <v>4852.96</v>
      </c>
      <c r="FL99" s="5" t="s">
        <v>22</v>
      </c>
      <c r="FM99" s="5">
        <f>AVERAGE(FM74:FM98)</f>
        <v>6498.16</v>
      </c>
      <c r="FN99" s="5"/>
      <c r="FO99" s="5"/>
      <c r="FP99" s="5" t="s">
        <v>22</v>
      </c>
      <c r="FQ99" s="5">
        <f>AVERAGE(FQ74:FQ98)</f>
        <v>5985.96</v>
      </c>
      <c r="FR99" s="5" t="s">
        <v>22</v>
      </c>
      <c r="FS99" s="5">
        <f>AVERAGE(FS74:FS98)</f>
        <v>6000.52</v>
      </c>
      <c r="FT99" s="5" t="s">
        <v>22</v>
      </c>
      <c r="FU99" s="5">
        <f>AVERAGE(FU74:FU98)</f>
        <v>6346.12</v>
      </c>
      <c r="FV99" s="5" t="s">
        <v>22</v>
      </c>
      <c r="FW99" s="5">
        <f>AVERAGE(FW74:FW98)</f>
        <v>6236.36</v>
      </c>
      <c r="FX99" s="5"/>
      <c r="FY99" s="4"/>
      <c r="FZ99" s="5" t="s">
        <v>22</v>
      </c>
      <c r="GA99" s="5">
        <f>AVERAGE(GA74:GA98)</f>
        <v>3821.84</v>
      </c>
      <c r="GB99" s="5" t="s">
        <v>22</v>
      </c>
      <c r="GC99" s="5">
        <f>AVERAGE(GC74:GC98)</f>
        <v>3299.24</v>
      </c>
      <c r="GD99" s="5" t="s">
        <v>22</v>
      </c>
      <c r="GE99" s="5">
        <f>AVERAGE(GE74:GE98)</f>
        <v>2488.2399999999998</v>
      </c>
      <c r="GF99" s="5" t="s">
        <v>22</v>
      </c>
      <c r="GG99" s="5">
        <f>AVERAGE(GG74:GG98)</f>
        <v>4894.04</v>
      </c>
      <c r="GH99" s="5"/>
      <c r="GI99" s="5"/>
      <c r="GJ99" s="5" t="s">
        <v>22</v>
      </c>
      <c r="GK99" s="5">
        <f>AVERAGE(GK74:GK98)</f>
        <v>3954.72</v>
      </c>
      <c r="GL99" s="5" t="s">
        <v>22</v>
      </c>
      <c r="GM99" s="5">
        <f>AVERAGE(GM74:GM98)</f>
        <v>6923.28</v>
      </c>
      <c r="GN99" s="5" t="s">
        <v>22</v>
      </c>
      <c r="GO99" s="5">
        <f>AVERAGE(GO74:GO98)</f>
        <v>4873.28</v>
      </c>
      <c r="GP99" s="5" t="s">
        <v>22</v>
      </c>
      <c r="GQ99" s="5">
        <f>AVERAGE(GQ74:GQ98)</f>
        <v>5997.84</v>
      </c>
      <c r="GR99" s="5"/>
      <c r="GS99" s="5"/>
      <c r="GT99" s="5" t="s">
        <v>22</v>
      </c>
      <c r="GU99" s="5">
        <f>AVERAGE(GU74:GU98)</f>
        <v>1763.96</v>
      </c>
      <c r="GV99" s="5" t="s">
        <v>22</v>
      </c>
      <c r="GW99" s="5">
        <f>AVERAGE(GW74:GW98)</f>
        <v>3330.84</v>
      </c>
      <c r="GX99" s="5" t="s">
        <v>22</v>
      </c>
      <c r="GY99" s="5">
        <f>AVERAGE(GY74:GY98)</f>
        <v>3630.72</v>
      </c>
      <c r="GZ99" s="5" t="s">
        <v>22</v>
      </c>
      <c r="HA99" s="5">
        <f>AVERAGE(HA74:HA98)</f>
        <v>4462.2</v>
      </c>
      <c r="HB99" s="5"/>
      <c r="HC99" s="4"/>
      <c r="HD99" s="5" t="s">
        <v>22</v>
      </c>
      <c r="HE99" s="5">
        <f>AVERAGE(HE74:HE98)</f>
        <v>250.16</v>
      </c>
      <c r="HF99" s="5" t="s">
        <v>22</v>
      </c>
      <c r="HG99" s="5">
        <f>AVERAGE(HG74:HG98)</f>
        <v>245.36</v>
      </c>
      <c r="HH99" s="5" t="s">
        <v>22</v>
      </c>
      <c r="HI99" s="5">
        <f>AVERAGE(HI74:HI98)</f>
        <v>253.56</v>
      </c>
      <c r="HJ99" s="5" t="s">
        <v>22</v>
      </c>
      <c r="HK99" s="5">
        <f>AVERAGE(HK74:HK98)</f>
        <v>255.12</v>
      </c>
      <c r="HL99" s="5"/>
      <c r="HM99" s="5"/>
      <c r="HN99" s="5" t="s">
        <v>22</v>
      </c>
      <c r="HO99" s="5">
        <f>AVERAGE(HO74:HO98)</f>
        <v>207.32</v>
      </c>
      <c r="HP99" s="5" t="s">
        <v>22</v>
      </c>
      <c r="HQ99" s="5">
        <f>AVERAGE(HQ74:HQ98)</f>
        <v>281.88</v>
      </c>
      <c r="HR99" s="5" t="s">
        <v>22</v>
      </c>
      <c r="HS99" s="5">
        <f>AVERAGE(HS74:HS98)</f>
        <v>222.28</v>
      </c>
      <c r="HT99" s="5" t="s">
        <v>22</v>
      </c>
      <c r="HU99" s="5">
        <f>AVERAGE(HU74:HU98)</f>
        <v>221.76</v>
      </c>
      <c r="HV99" s="5"/>
      <c r="HW99" s="5"/>
      <c r="HX99" s="5" t="s">
        <v>22</v>
      </c>
      <c r="HY99" s="5">
        <f>AVERAGE(HY74:HY98)</f>
        <v>206.2</v>
      </c>
      <c r="HZ99" s="5" t="s">
        <v>22</v>
      </c>
      <c r="IA99" s="5">
        <f>AVERAGE(IA74:IA98)</f>
        <v>202.64</v>
      </c>
      <c r="IB99" s="5" t="s">
        <v>22</v>
      </c>
      <c r="IC99" s="5">
        <f>AVERAGE(IC74:IC98)</f>
        <v>201.96</v>
      </c>
      <c r="ID99" s="5" t="s">
        <v>22</v>
      </c>
      <c r="IE99" s="5">
        <f>AVERAGE(IE74:IE98)</f>
        <v>200</v>
      </c>
    </row>
    <row r="100" spans="1:239" x14ac:dyDescent="0.25">
      <c r="A100" s="4"/>
      <c r="B100" s="5" t="s">
        <v>66</v>
      </c>
      <c r="C100" s="5">
        <f>209.2-187.33</f>
        <v>21.869999999999976</v>
      </c>
      <c r="D100" s="5" t="s">
        <v>64</v>
      </c>
      <c r="E100" s="5">
        <f>206.96-192.33</f>
        <v>14.629999999999995</v>
      </c>
      <c r="F100" s="5" t="s">
        <v>64</v>
      </c>
      <c r="G100" s="5">
        <f>213.6-191.33</f>
        <v>22.269999999999982</v>
      </c>
      <c r="H100" s="5" t="s">
        <v>64</v>
      </c>
      <c r="I100" s="5">
        <f>210.72-191.33</f>
        <v>19.389999999999986</v>
      </c>
      <c r="J100" s="5"/>
      <c r="K100" s="5"/>
      <c r="L100" s="5" t="s">
        <v>66</v>
      </c>
      <c r="M100" s="5">
        <f>193.4-167</f>
        <v>26.400000000000006</v>
      </c>
      <c r="N100" s="5" t="s">
        <v>64</v>
      </c>
      <c r="O100" s="5">
        <f>192.92-166.33</f>
        <v>26.589999999999975</v>
      </c>
      <c r="P100" s="5" t="s">
        <v>64</v>
      </c>
      <c r="Q100" s="5">
        <f>189.2-164.33</f>
        <v>24.869999999999976</v>
      </c>
      <c r="R100" s="5" t="s">
        <v>64</v>
      </c>
      <c r="S100" s="5">
        <f>190.48-166.67</f>
        <v>23.810000000000002</v>
      </c>
      <c r="T100" s="5"/>
      <c r="U100" s="5"/>
      <c r="V100" s="5" t="s">
        <v>66</v>
      </c>
      <c r="W100" s="5">
        <f>197.28-179.33</f>
        <v>17.949999999999989</v>
      </c>
      <c r="X100" s="5" t="s">
        <v>64</v>
      </c>
      <c r="Y100" s="5">
        <f>198.2-180.33</f>
        <v>17.869999999999976</v>
      </c>
      <c r="Z100" s="5" t="s">
        <v>64</v>
      </c>
      <c r="AA100" s="5">
        <f>196-181</f>
        <v>15</v>
      </c>
      <c r="AB100" s="5" t="s">
        <v>64</v>
      </c>
      <c r="AC100" s="5">
        <f>193.12-180.33</f>
        <v>12.789999999999992</v>
      </c>
      <c r="AD100" s="5"/>
      <c r="AE100" s="4"/>
      <c r="AF100" s="5" t="s">
        <v>66</v>
      </c>
      <c r="AG100" s="5">
        <f>6638.08-523.67</f>
        <v>6114.41</v>
      </c>
      <c r="AH100" s="5" t="s">
        <v>64</v>
      </c>
      <c r="AI100" s="5">
        <f>8756.08-581.33</f>
        <v>8174.75</v>
      </c>
      <c r="AJ100" s="5" t="s">
        <v>64</v>
      </c>
      <c r="AK100" s="5">
        <f>5322.32-566.33</f>
        <v>4755.99</v>
      </c>
      <c r="AL100" s="5" t="s">
        <v>64</v>
      </c>
      <c r="AM100" s="5">
        <f>6328.44-618</f>
        <v>5710.44</v>
      </c>
      <c r="AN100" s="5"/>
      <c r="AO100" s="5"/>
      <c r="AP100" s="5" t="s">
        <v>66</v>
      </c>
      <c r="AQ100" s="5">
        <f>1785.08-539</f>
        <v>1246.08</v>
      </c>
      <c r="AR100" s="5" t="s">
        <v>64</v>
      </c>
      <c r="AS100" s="5">
        <f>3429.34-566.33</f>
        <v>2863.01</v>
      </c>
      <c r="AT100" s="5" t="s">
        <v>64</v>
      </c>
      <c r="AU100" s="5">
        <f>2540.4-624.67</f>
        <v>1915.73</v>
      </c>
      <c r="AV100" s="5" t="s">
        <v>64</v>
      </c>
      <c r="AW100" s="5">
        <f>2483.48-624.67</f>
        <v>1858.81</v>
      </c>
      <c r="AX100" s="5"/>
      <c r="AY100" s="5"/>
      <c r="AZ100" s="5" t="s">
        <v>66</v>
      </c>
      <c r="BA100" s="5">
        <f>1766.04-265</f>
        <v>1501.04</v>
      </c>
      <c r="BB100" s="5" t="s">
        <v>64</v>
      </c>
      <c r="BC100" s="5">
        <f>1619.24-307.33</f>
        <v>1311.91</v>
      </c>
      <c r="BD100" s="5" t="s">
        <v>64</v>
      </c>
      <c r="BE100" s="5">
        <f>2897.48-372.67</f>
        <v>2524.81</v>
      </c>
      <c r="BF100" s="5" t="s">
        <v>64</v>
      </c>
      <c r="BG100" s="5">
        <f>3149-28-534.33</f>
        <v>2586.67</v>
      </c>
      <c r="BH100" s="5"/>
      <c r="BI100" s="4"/>
      <c r="BJ100" s="5" t="s">
        <v>66</v>
      </c>
      <c r="BK100" s="5">
        <f>904.04-229.67</f>
        <v>674.37</v>
      </c>
      <c r="BL100" s="5" t="s">
        <v>64</v>
      </c>
      <c r="BM100" s="5">
        <f>243-171.67</f>
        <v>71.330000000000013</v>
      </c>
      <c r="BN100" s="5" t="s">
        <v>64</v>
      </c>
      <c r="BO100" s="5">
        <f>276.24-174.33</f>
        <v>101.91</v>
      </c>
      <c r="BP100" s="5" t="s">
        <v>64</v>
      </c>
      <c r="BQ100" s="5">
        <f>632.6-186.67</f>
        <v>445.93000000000006</v>
      </c>
      <c r="BR100" s="5"/>
      <c r="BS100" s="5"/>
      <c r="BT100" s="5" t="s">
        <v>66</v>
      </c>
      <c r="BU100" s="5">
        <f>755.28-364.67</f>
        <v>390.60999999999996</v>
      </c>
      <c r="BV100" s="5" t="s">
        <v>64</v>
      </c>
      <c r="BW100" s="5">
        <f>970.6-364.67</f>
        <v>605.93000000000006</v>
      </c>
      <c r="BX100" s="5" t="s">
        <v>64</v>
      </c>
      <c r="BY100" s="5">
        <f>671.2-312</f>
        <v>359.20000000000005</v>
      </c>
      <c r="BZ100" s="5" t="s">
        <v>64</v>
      </c>
      <c r="CA100" s="5">
        <f>1613.52-327</f>
        <v>1286.52</v>
      </c>
      <c r="CB100" s="5"/>
      <c r="CC100" s="5"/>
      <c r="CD100" s="5" t="s">
        <v>66</v>
      </c>
      <c r="CE100" s="5">
        <f>567.88-216</f>
        <v>351.88</v>
      </c>
      <c r="CF100" s="5" t="s">
        <v>64</v>
      </c>
      <c r="CG100" s="5">
        <f>711.76-217.33</f>
        <v>494.42999999999995</v>
      </c>
      <c r="CH100" s="5" t="s">
        <v>64</v>
      </c>
      <c r="CI100" s="5">
        <f>756.04-212.67</f>
        <v>543.37</v>
      </c>
      <c r="CJ100" s="5" t="s">
        <v>64</v>
      </c>
      <c r="CK100" s="5">
        <f>746.12-212.67</f>
        <v>533.45000000000005</v>
      </c>
      <c r="CL100" s="5"/>
      <c r="CM100" s="4"/>
      <c r="CN100" s="5" t="s">
        <v>66</v>
      </c>
      <c r="CO100" s="5">
        <f>211.76-182.33</f>
        <v>29.429999999999978</v>
      </c>
      <c r="CP100" s="5" t="s">
        <v>64</v>
      </c>
      <c r="CQ100" s="5">
        <f>200.28-182.33</f>
        <v>17.949999999999989</v>
      </c>
      <c r="CR100" s="5" t="s">
        <v>64</v>
      </c>
      <c r="CS100" s="5">
        <f>207.72-179.67</f>
        <v>28.050000000000011</v>
      </c>
      <c r="CT100" s="5" t="s">
        <v>64</v>
      </c>
      <c r="CU100" s="5">
        <f>212.08-187.67</f>
        <v>24.410000000000025</v>
      </c>
      <c r="CV100" s="5"/>
      <c r="CW100" s="5"/>
      <c r="CX100" s="5" t="s">
        <v>66</v>
      </c>
      <c r="CY100" s="5">
        <f>241.76-227.67</f>
        <v>14.090000000000003</v>
      </c>
      <c r="CZ100" s="5" t="s">
        <v>64</v>
      </c>
      <c r="DA100" s="5">
        <f>234.12-211.33</f>
        <v>22.789999999999992</v>
      </c>
      <c r="DB100" s="5" t="s">
        <v>64</v>
      </c>
      <c r="DC100" s="5">
        <f>228.48-207.33</f>
        <v>21.149999999999977</v>
      </c>
      <c r="DD100" s="5" t="s">
        <v>64</v>
      </c>
      <c r="DE100" s="5">
        <f>223.08-204.33</f>
        <v>18.75</v>
      </c>
      <c r="DF100" s="5"/>
      <c r="DG100" s="5"/>
      <c r="DH100" s="5" t="s">
        <v>66</v>
      </c>
      <c r="DI100" s="5">
        <f>237.2-209.33</f>
        <v>27.869999999999976</v>
      </c>
      <c r="DJ100" s="5" t="s">
        <v>64</v>
      </c>
      <c r="DK100" s="5">
        <f>245.52-213.67</f>
        <v>31.850000000000023</v>
      </c>
      <c r="DL100" s="5" t="s">
        <v>64</v>
      </c>
      <c r="DM100" s="5">
        <f>238.12-215.33</f>
        <v>22.789999999999992</v>
      </c>
      <c r="DN100" s="5" t="s">
        <v>64</v>
      </c>
      <c r="DO100" s="5">
        <f>237.16-215.67</f>
        <v>21.490000000000009</v>
      </c>
      <c r="DP100" s="5"/>
      <c r="DQ100" s="4"/>
      <c r="DR100" s="5" t="s">
        <v>66</v>
      </c>
      <c r="DS100" s="5">
        <f>1283.8-219.33</f>
        <v>1064.47</v>
      </c>
      <c r="DT100" s="5" t="s">
        <v>64</v>
      </c>
      <c r="DU100" s="5">
        <f>1693.16-230.67</f>
        <v>1462.49</v>
      </c>
      <c r="DV100" s="5" t="s">
        <v>64</v>
      </c>
      <c r="DW100" s="5">
        <f>1118.36-261.33</f>
        <v>857.03</v>
      </c>
      <c r="DX100" s="5" t="s">
        <v>64</v>
      </c>
      <c r="DY100" s="5">
        <f>1418.32-282</f>
        <v>1136.32</v>
      </c>
      <c r="DZ100" s="5"/>
      <c r="EA100" s="5"/>
      <c r="EB100" s="5" t="s">
        <v>66</v>
      </c>
      <c r="EC100" s="5">
        <f>1588.72-423.67</f>
        <v>1165.05</v>
      </c>
      <c r="ED100" s="5" t="s">
        <v>64</v>
      </c>
      <c r="EE100" s="5">
        <f>1814.08-428</f>
        <v>1386.08</v>
      </c>
      <c r="EF100" s="5" t="s">
        <v>64</v>
      </c>
      <c r="EG100" s="5">
        <f>1523.08-433</f>
        <v>1090.08</v>
      </c>
      <c r="EH100" s="5" t="s">
        <v>64</v>
      </c>
      <c r="EI100" s="5">
        <f>1617.28-436.67</f>
        <v>1180.6099999999999</v>
      </c>
      <c r="EJ100" s="5"/>
      <c r="EK100" s="5"/>
      <c r="EL100" s="5" t="s">
        <v>66</v>
      </c>
      <c r="EM100" s="5">
        <f>2992.36-365.67</f>
        <v>2626.69</v>
      </c>
      <c r="EN100" s="5" t="s">
        <v>64</v>
      </c>
      <c r="EO100" s="5">
        <f>3773-395.67</f>
        <v>3377.33</v>
      </c>
      <c r="EP100" s="5" t="s">
        <v>64</v>
      </c>
      <c r="EQ100" s="5">
        <f>4846.56-330.67</f>
        <v>4515.8900000000003</v>
      </c>
      <c r="ER100" s="5" t="s">
        <v>64</v>
      </c>
      <c r="ES100" s="5">
        <f>3428.32-324</f>
        <v>3104.32</v>
      </c>
      <c r="ET100" s="5"/>
      <c r="EU100" s="4"/>
      <c r="EV100" s="5" t="s">
        <v>64</v>
      </c>
      <c r="EW100" s="5">
        <f>4356.48-396.33</f>
        <v>3960.1499999999996</v>
      </c>
      <c r="EX100" s="5" t="s">
        <v>64</v>
      </c>
      <c r="EY100" s="5">
        <f>3833.4-428.67</f>
        <v>3404.73</v>
      </c>
      <c r="EZ100" s="5" t="s">
        <v>64</v>
      </c>
      <c r="FA100" s="5">
        <f>3559.76-464.67</f>
        <v>3095.09</v>
      </c>
      <c r="FB100" s="5" t="s">
        <v>64</v>
      </c>
      <c r="FC100" s="5">
        <f>2826.88-289</f>
        <v>2537.88</v>
      </c>
      <c r="FD100" s="5"/>
      <c r="FE100" s="5"/>
      <c r="FF100" s="5" t="s">
        <v>64</v>
      </c>
      <c r="FG100" s="5">
        <f>9944.04-412.33</f>
        <v>9531.7100000000009</v>
      </c>
      <c r="FH100" s="5" t="s">
        <v>64</v>
      </c>
      <c r="FI100" s="5">
        <f>7299.16-362.67</f>
        <v>6936.49</v>
      </c>
      <c r="FJ100" s="5" t="s">
        <v>64</v>
      </c>
      <c r="FK100" s="5">
        <f>4852.96-371.33</f>
        <v>4481.63</v>
      </c>
      <c r="FL100" s="5" t="s">
        <v>64</v>
      </c>
      <c r="FM100" s="5">
        <f>6498.16-425</f>
        <v>6073.16</v>
      </c>
      <c r="FN100" s="5"/>
      <c r="FO100" s="5"/>
      <c r="FP100" s="5" t="s">
        <v>64</v>
      </c>
      <c r="FQ100" s="5">
        <f>5985.96-754</f>
        <v>5231.96</v>
      </c>
      <c r="FR100" s="5" t="s">
        <v>64</v>
      </c>
      <c r="FS100" s="5">
        <f>6000.52-383</f>
        <v>5617.52</v>
      </c>
      <c r="FT100" s="5" t="s">
        <v>64</v>
      </c>
      <c r="FU100" s="5">
        <f>6346.12-453</f>
        <v>5893.12</v>
      </c>
      <c r="FV100" s="5" t="s">
        <v>64</v>
      </c>
      <c r="FW100" s="5">
        <f>6236.36-463.67</f>
        <v>5772.69</v>
      </c>
      <c r="FX100" s="5"/>
      <c r="FY100" s="4"/>
      <c r="FZ100" s="5" t="s">
        <v>66</v>
      </c>
      <c r="GA100" s="5">
        <f>3821.84-441.67</f>
        <v>3380.17</v>
      </c>
      <c r="GB100" s="5" t="s">
        <v>64</v>
      </c>
      <c r="GC100" s="5">
        <f>3299.24-473.67</f>
        <v>2825.5699999999997</v>
      </c>
      <c r="GD100" s="5" t="s">
        <v>64</v>
      </c>
      <c r="GE100" s="5">
        <f>2488.24-397.33</f>
        <v>2090.91</v>
      </c>
      <c r="GF100" s="5" t="s">
        <v>64</v>
      </c>
      <c r="GG100" s="5">
        <f>4894.04-439.67</f>
        <v>4454.37</v>
      </c>
      <c r="GH100" s="5"/>
      <c r="GI100" s="5"/>
      <c r="GJ100" s="5" t="s">
        <v>66</v>
      </c>
      <c r="GK100" s="5">
        <f>3954.72-230</f>
        <v>3724.72</v>
      </c>
      <c r="GL100" s="5" t="s">
        <v>64</v>
      </c>
      <c r="GM100" s="5">
        <f>6923.28-260.33</f>
        <v>6662.95</v>
      </c>
      <c r="GN100" s="5" t="s">
        <v>64</v>
      </c>
      <c r="GO100" s="5">
        <f>4873.28-234.67</f>
        <v>4638.6099999999997</v>
      </c>
      <c r="GP100" s="5" t="s">
        <v>64</v>
      </c>
      <c r="GQ100" s="5">
        <f>5997.84-241</f>
        <v>5756.84</v>
      </c>
      <c r="GR100" s="5"/>
      <c r="GS100" s="5"/>
      <c r="GT100" s="5" t="s">
        <v>66</v>
      </c>
      <c r="GU100" s="5">
        <f>1763.96-311.67</f>
        <v>1452.29</v>
      </c>
      <c r="GV100" s="5" t="s">
        <v>64</v>
      </c>
      <c r="GW100" s="5">
        <f>3330.84-354.67</f>
        <v>2976.17</v>
      </c>
      <c r="GX100" s="5" t="s">
        <v>64</v>
      </c>
      <c r="GY100" s="5">
        <f>3630.72-361</f>
        <v>3269.72</v>
      </c>
      <c r="GZ100" s="5" t="s">
        <v>64</v>
      </c>
      <c r="HA100" s="5">
        <f>4462.2-397.67</f>
        <v>4064.5299999999997</v>
      </c>
      <c r="HB100" s="5"/>
      <c r="HC100" s="4"/>
      <c r="HD100" s="5" t="s">
        <v>66</v>
      </c>
      <c r="HE100" s="5">
        <f>250.16-232.67</f>
        <v>17.490000000000009</v>
      </c>
      <c r="HF100" s="5" t="s">
        <v>64</v>
      </c>
      <c r="HG100" s="5">
        <f>245.36-222</f>
        <v>23.360000000000014</v>
      </c>
      <c r="HH100" s="5" t="s">
        <v>64</v>
      </c>
      <c r="HI100" s="5">
        <f>253.56-233</f>
        <v>20.560000000000002</v>
      </c>
      <c r="HJ100" s="5" t="s">
        <v>64</v>
      </c>
      <c r="HK100" s="5">
        <f>255.12-220.67</f>
        <v>34.450000000000017</v>
      </c>
      <c r="HL100" s="5"/>
      <c r="HM100" s="5"/>
      <c r="HN100" s="5" t="s">
        <v>66</v>
      </c>
      <c r="HO100" s="5">
        <f>207.32-186.33</f>
        <v>20.989999999999981</v>
      </c>
      <c r="HP100" s="5" t="s">
        <v>64</v>
      </c>
      <c r="HQ100" s="5">
        <f>281.88-194.67</f>
        <v>87.210000000000008</v>
      </c>
      <c r="HR100" s="5" t="s">
        <v>64</v>
      </c>
      <c r="HS100" s="5">
        <f>222.28-197.67</f>
        <v>24.610000000000014</v>
      </c>
      <c r="HT100" s="5" t="s">
        <v>64</v>
      </c>
      <c r="HU100" s="5">
        <f>221.76-196</f>
        <v>25.759999999999991</v>
      </c>
      <c r="HV100" s="5"/>
      <c r="HW100" s="5"/>
      <c r="HX100" s="5" t="s">
        <v>66</v>
      </c>
      <c r="HY100" s="5">
        <f>206.2-183</f>
        <v>23.199999999999989</v>
      </c>
      <c r="HZ100" s="5" t="s">
        <v>64</v>
      </c>
      <c r="IA100" s="5">
        <f>202.64-183</f>
        <v>19.639999999999986</v>
      </c>
      <c r="IB100" s="5" t="s">
        <v>64</v>
      </c>
      <c r="IC100" s="5">
        <f>201.96-175.67</f>
        <v>26.29000000000002</v>
      </c>
      <c r="ID100" s="5" t="s">
        <v>64</v>
      </c>
      <c r="IE100" s="5">
        <f>200-173.67</f>
        <v>26.330000000000013</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AF2D0-3741-42DE-8093-C99CF04C12F9}">
  <dimension ref="A1:E24"/>
  <sheetViews>
    <sheetView workbookViewId="0"/>
  </sheetViews>
  <sheetFormatPr defaultColWidth="9" defaultRowHeight="15" x14ac:dyDescent="0.25"/>
  <cols>
    <col min="1" max="16384" width="9" style="1"/>
  </cols>
  <sheetData>
    <row r="1" spans="1:5" x14ac:dyDescent="0.25">
      <c r="A1" s="1" t="s">
        <v>134</v>
      </c>
    </row>
    <row r="3" spans="1:5" x14ac:dyDescent="0.25">
      <c r="B3" s="2" t="s">
        <v>4</v>
      </c>
      <c r="C3" s="2" t="s">
        <v>5</v>
      </c>
      <c r="D3" s="2" t="s">
        <v>14</v>
      </c>
      <c r="E3" s="2" t="s">
        <v>15</v>
      </c>
    </row>
    <row r="4" spans="1:5" x14ac:dyDescent="0.25">
      <c r="A4" s="1" t="s">
        <v>7</v>
      </c>
      <c r="E4" s="5"/>
    </row>
    <row r="5" spans="1:5" x14ac:dyDescent="0.25">
      <c r="A5" s="1" t="s">
        <v>60</v>
      </c>
      <c r="B5" s="1">
        <v>13.5</v>
      </c>
      <c r="C5" s="1">
        <v>20</v>
      </c>
      <c r="D5" s="1">
        <v>40.75</v>
      </c>
      <c r="E5" s="5">
        <v>39</v>
      </c>
    </row>
    <row r="6" spans="1:5" x14ac:dyDescent="0.25">
      <c r="B6" s="1">
        <v>14.1</v>
      </c>
      <c r="C6" s="1">
        <v>21.25</v>
      </c>
      <c r="D6" s="1">
        <v>40.25</v>
      </c>
      <c r="E6" s="5">
        <v>42</v>
      </c>
    </row>
    <row r="7" spans="1:5" x14ac:dyDescent="0.25">
      <c r="B7" s="1">
        <v>13.6</v>
      </c>
      <c r="C7" s="1">
        <v>17.5</v>
      </c>
      <c r="D7" s="1">
        <v>37.4</v>
      </c>
      <c r="E7" s="5">
        <v>36.75</v>
      </c>
    </row>
    <row r="8" spans="1:5" x14ac:dyDescent="0.25">
      <c r="E8" s="5">
        <v>40</v>
      </c>
    </row>
    <row r="9" spans="1:5" x14ac:dyDescent="0.25">
      <c r="A9" s="1" t="s">
        <v>57</v>
      </c>
      <c r="B9" s="1">
        <f>AVERAGE(B5:B7)</f>
        <v>13.733333333333334</v>
      </c>
      <c r="C9" s="1">
        <f>AVERAGE(C5:C7)</f>
        <v>19.583333333333332</v>
      </c>
      <c r="D9" s="1">
        <f>AVERAGE(D5:D7)</f>
        <v>39.466666666666669</v>
      </c>
      <c r="E9" s="5">
        <f>AVERAGE(E5:E8)</f>
        <v>39.4375</v>
      </c>
    </row>
    <row r="10" spans="1:5" x14ac:dyDescent="0.25">
      <c r="A10" s="1" t="s">
        <v>58</v>
      </c>
      <c r="B10" s="1">
        <f>_xlfn.STDEV.S(B5:B7)</f>
        <v>0.32145502536643167</v>
      </c>
      <c r="C10" s="1">
        <f>_xlfn.STDEV.S(C5:C7)</f>
        <v>1.9094065395649333</v>
      </c>
      <c r="D10" s="1">
        <f>_xlfn.STDEV.S(D5:D7)</f>
        <v>1.8071616788027951</v>
      </c>
      <c r="E10" s="5">
        <f>_xlfn.STDEV.S(E5:E8)</f>
        <v>2.1830311495716224</v>
      </c>
    </row>
    <row r="11" spans="1:5" x14ac:dyDescent="0.25">
      <c r="E11" s="5"/>
    </row>
    <row r="12" spans="1:5" x14ac:dyDescent="0.25">
      <c r="A12" s="1" t="s">
        <v>59</v>
      </c>
      <c r="B12" s="1">
        <v>10.9</v>
      </c>
      <c r="C12" s="1">
        <v>16</v>
      </c>
      <c r="D12" s="1">
        <v>33</v>
      </c>
      <c r="E12" s="5">
        <v>35.75</v>
      </c>
    </row>
    <row r="13" spans="1:5" x14ac:dyDescent="0.25">
      <c r="B13" s="1">
        <v>11.1</v>
      </c>
      <c r="C13" s="1">
        <v>17</v>
      </c>
      <c r="D13" s="1">
        <v>32.25</v>
      </c>
      <c r="E13" s="5">
        <v>34</v>
      </c>
    </row>
    <row r="14" spans="1:5" x14ac:dyDescent="0.25">
      <c r="B14" s="1">
        <v>10.75</v>
      </c>
      <c r="C14" s="1">
        <v>14.4</v>
      </c>
      <c r="D14" s="1">
        <v>32.75</v>
      </c>
      <c r="E14" s="5">
        <v>31.5</v>
      </c>
    </row>
    <row r="15" spans="1:5" x14ac:dyDescent="0.25">
      <c r="E15" s="5">
        <v>35.25</v>
      </c>
    </row>
    <row r="16" spans="1:5" x14ac:dyDescent="0.25">
      <c r="A16" s="1" t="s">
        <v>57</v>
      </c>
      <c r="B16" s="1">
        <f>AVERAGE(B12:B14)</f>
        <v>10.916666666666666</v>
      </c>
      <c r="C16" s="1">
        <f>AVERAGE(C12:C14)</f>
        <v>15.799999999999999</v>
      </c>
      <c r="D16" s="1">
        <f>AVERAGE(D12:D14)</f>
        <v>32.666666666666664</v>
      </c>
      <c r="E16" s="5">
        <f>AVERAGE(E12:E15)</f>
        <v>34.125</v>
      </c>
    </row>
    <row r="17" spans="1:5" x14ac:dyDescent="0.25">
      <c r="A17" s="1" t="s">
        <v>58</v>
      </c>
      <c r="B17" s="1">
        <f>_xlfn.STDEV.S(B12:B14)</f>
        <v>0.17559422921421211</v>
      </c>
      <c r="C17" s="1">
        <f>_xlfn.STDEV.S(C12:C14)</f>
        <v>1.3114877048603999</v>
      </c>
      <c r="D17" s="1">
        <f>_xlfn.STDEV.S(D12:D14)</f>
        <v>0.38188130791298669</v>
      </c>
      <c r="E17" s="5">
        <f>_xlfn.STDEV.S(E12:E15)</f>
        <v>1.8984642916490861</v>
      </c>
    </row>
    <row r="18" spans="1:5" x14ac:dyDescent="0.25">
      <c r="E18" s="5"/>
    </row>
    <row r="19" spans="1:5" x14ac:dyDescent="0.25">
      <c r="A19" s="1" t="s">
        <v>61</v>
      </c>
      <c r="B19" s="1">
        <v>9.1</v>
      </c>
      <c r="C19" s="1">
        <v>12.75</v>
      </c>
      <c r="D19" s="1">
        <v>25.5</v>
      </c>
      <c r="E19" s="5">
        <v>28.25</v>
      </c>
    </row>
    <row r="20" spans="1:5" x14ac:dyDescent="0.25">
      <c r="B20" s="1">
        <v>8.9</v>
      </c>
      <c r="C20" s="1">
        <v>13.5</v>
      </c>
      <c r="D20" s="1">
        <v>27.75</v>
      </c>
      <c r="E20" s="5">
        <v>26.75</v>
      </c>
    </row>
    <row r="21" spans="1:5" x14ac:dyDescent="0.25">
      <c r="B21" s="1">
        <v>7</v>
      </c>
      <c r="C21" s="1">
        <v>11.9</v>
      </c>
      <c r="D21" s="1">
        <v>23.9</v>
      </c>
      <c r="E21" s="5">
        <v>25.5</v>
      </c>
    </row>
    <row r="22" spans="1:5" x14ac:dyDescent="0.25">
      <c r="E22" s="5">
        <v>26.75</v>
      </c>
    </row>
    <row r="23" spans="1:5" x14ac:dyDescent="0.25">
      <c r="A23" s="1" t="s">
        <v>57</v>
      </c>
      <c r="B23" s="1">
        <f>AVERAGE(B19:B21)</f>
        <v>8.3333333333333339</v>
      </c>
      <c r="C23" s="1">
        <f>AVERAGE(C19:C21)</f>
        <v>12.716666666666667</v>
      </c>
      <c r="D23" s="1">
        <f>AVERAGE(D19:D21)</f>
        <v>25.716666666666669</v>
      </c>
      <c r="E23" s="5">
        <f>AVERAGE(E19:E22)</f>
        <v>26.8125</v>
      </c>
    </row>
    <row r="24" spans="1:5" x14ac:dyDescent="0.25">
      <c r="A24" s="1" t="s">
        <v>58</v>
      </c>
      <c r="B24" s="1">
        <f>_xlfn.STDEV.S(B19:B21)</f>
        <v>1.1590225767142415</v>
      </c>
      <c r="C24" s="1">
        <f>_xlfn.STDEV.S(C19:C21)</f>
        <v>0.80052066390152166</v>
      </c>
      <c r="D24" s="1">
        <f>_xlfn.STDEV.S(D19:D21)</f>
        <v>1.9341234017852471</v>
      </c>
      <c r="E24" s="5">
        <f>_xlfn.STDEV.S(E19:E22)</f>
        <v>1.125</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26FA76-F9E1-42C6-9A9A-D3AFBB09E3E6}">
  <dimension ref="A1:E21"/>
  <sheetViews>
    <sheetView workbookViewId="0"/>
  </sheetViews>
  <sheetFormatPr defaultColWidth="9" defaultRowHeight="15" x14ac:dyDescent="0.25"/>
  <cols>
    <col min="1" max="16384" width="9" style="1"/>
  </cols>
  <sheetData>
    <row r="1" spans="1:5" x14ac:dyDescent="0.25">
      <c r="A1" s="1" t="s">
        <v>135</v>
      </c>
    </row>
    <row r="3" spans="1:5" x14ac:dyDescent="0.25">
      <c r="B3" s="2" t="s">
        <v>4</v>
      </c>
      <c r="C3" s="2" t="s">
        <v>5</v>
      </c>
      <c r="D3" s="2" t="s">
        <v>14</v>
      </c>
      <c r="E3" s="2" t="s">
        <v>15</v>
      </c>
    </row>
    <row r="4" spans="1:5" x14ac:dyDescent="0.25">
      <c r="A4" s="1" t="s">
        <v>8</v>
      </c>
    </row>
    <row r="5" spans="1:5" x14ac:dyDescent="0.25">
      <c r="A5" s="1" t="s">
        <v>61</v>
      </c>
      <c r="B5" s="1">
        <v>17.899999999999999</v>
      </c>
      <c r="C5" s="1">
        <v>43.75</v>
      </c>
      <c r="D5" s="1">
        <v>40.5</v>
      </c>
      <c r="E5" s="1">
        <v>32</v>
      </c>
    </row>
    <row r="6" spans="1:5" x14ac:dyDescent="0.25">
      <c r="B6" s="1">
        <v>16</v>
      </c>
      <c r="C6" s="1">
        <v>46.4</v>
      </c>
      <c r="D6" s="1">
        <v>42.75</v>
      </c>
      <c r="E6" s="1">
        <v>41.25</v>
      </c>
    </row>
    <row r="7" spans="1:5" x14ac:dyDescent="0.25">
      <c r="B7" s="1">
        <v>16.75</v>
      </c>
      <c r="C7" s="1">
        <v>34.4</v>
      </c>
      <c r="D7" s="1">
        <v>41.25</v>
      </c>
      <c r="E7" s="1">
        <v>40.25</v>
      </c>
    </row>
    <row r="8" spans="1:5" x14ac:dyDescent="0.25">
      <c r="A8" s="1" t="s">
        <v>57</v>
      </c>
      <c r="B8" s="1">
        <f>AVERAGE(B5:B7)</f>
        <v>16.883333333333333</v>
      </c>
      <c r="C8" s="1">
        <f>AVERAGE(C5:C7)</f>
        <v>41.516666666666673</v>
      </c>
      <c r="D8" s="1">
        <f>AVERAGE(D5:D7)</f>
        <v>41.5</v>
      </c>
      <c r="E8" s="1">
        <f>AVERAGE(E5:E7)</f>
        <v>37.833333333333336</v>
      </c>
    </row>
    <row r="9" spans="1:5" x14ac:dyDescent="0.25">
      <c r="A9" s="1" t="s">
        <v>58</v>
      </c>
      <c r="B9" s="1">
        <f>_xlfn.STDEV.S(B5:B7)</f>
        <v>0.95699181466370542</v>
      </c>
      <c r="C9" s="1">
        <f>_xlfn.STDEV.S(C5:C7)</f>
        <v>6.3040331005898782</v>
      </c>
      <c r="D9" s="1">
        <f>_xlfn.STDEV.S(D5:D7)</f>
        <v>1.14564392373896</v>
      </c>
      <c r="E9" s="1">
        <f>_xlfn.STDEV.S(E5:E7)</f>
        <v>5.0764981368393594</v>
      </c>
    </row>
    <row r="11" spans="1:5" x14ac:dyDescent="0.25">
      <c r="A11" s="1" t="s">
        <v>62</v>
      </c>
      <c r="B11" s="1">
        <v>13</v>
      </c>
      <c r="C11" s="1">
        <v>29</v>
      </c>
      <c r="D11" s="1">
        <v>30.5</v>
      </c>
      <c r="E11" s="1">
        <v>27.25</v>
      </c>
    </row>
    <row r="12" spans="1:5" x14ac:dyDescent="0.25">
      <c r="B12" s="1">
        <v>13.5</v>
      </c>
      <c r="C12" s="1">
        <v>29.75</v>
      </c>
      <c r="D12" s="1">
        <v>31.75</v>
      </c>
      <c r="E12" s="1">
        <v>29.5</v>
      </c>
    </row>
    <row r="13" spans="1:5" x14ac:dyDescent="0.25">
      <c r="B13" s="1">
        <v>13.9</v>
      </c>
      <c r="C13" s="1">
        <v>29.5</v>
      </c>
      <c r="D13" s="1">
        <v>31.1</v>
      </c>
      <c r="E13" s="1">
        <v>32.25</v>
      </c>
    </row>
    <row r="14" spans="1:5" x14ac:dyDescent="0.25">
      <c r="A14" s="1" t="s">
        <v>57</v>
      </c>
      <c r="B14" s="1">
        <f>AVERAGE(B11:B13)</f>
        <v>13.466666666666667</v>
      </c>
      <c r="C14" s="1">
        <f>AVERAGE(C11:C13)</f>
        <v>29.416666666666668</v>
      </c>
      <c r="D14" s="1">
        <f>AVERAGE(D11:D13)</f>
        <v>31.116666666666664</v>
      </c>
      <c r="E14" s="1">
        <f>AVERAGE(E11:E13)</f>
        <v>29.666666666666668</v>
      </c>
    </row>
    <row r="15" spans="1:5" x14ac:dyDescent="0.25">
      <c r="A15" s="1" t="s">
        <v>58</v>
      </c>
      <c r="B15" s="1">
        <f>_xlfn.STDEV.S(B11:B13)</f>
        <v>0.45092497528228959</v>
      </c>
      <c r="C15" s="1">
        <f>_xlfn.STDEV.S(C11:C13)</f>
        <v>0.38188130791298669</v>
      </c>
      <c r="D15" s="1">
        <f>_xlfn.STDEV.S(D11:D13)</f>
        <v>0.6251666444503684</v>
      </c>
      <c r="E15" s="1">
        <f>_xlfn.STDEV.S(E11:E13)</f>
        <v>2.5041632002194532</v>
      </c>
    </row>
    <row r="17" spans="1:5" x14ac:dyDescent="0.25">
      <c r="A17" s="1" t="s">
        <v>63</v>
      </c>
      <c r="B17" s="1">
        <v>11</v>
      </c>
      <c r="C17" s="1">
        <v>24</v>
      </c>
      <c r="D17" s="1">
        <v>25.5</v>
      </c>
      <c r="E17" s="1">
        <v>21.5</v>
      </c>
    </row>
    <row r="18" spans="1:5" x14ac:dyDescent="0.25">
      <c r="B18" s="1">
        <v>11</v>
      </c>
      <c r="C18" s="1">
        <v>24</v>
      </c>
      <c r="D18" s="1">
        <v>27.9</v>
      </c>
      <c r="E18" s="1">
        <v>22</v>
      </c>
    </row>
    <row r="19" spans="1:5" x14ac:dyDescent="0.25">
      <c r="B19" s="1">
        <v>11.4</v>
      </c>
      <c r="C19" s="1">
        <v>23.25</v>
      </c>
      <c r="D19" s="1">
        <v>25.75</v>
      </c>
      <c r="E19" s="1">
        <v>26.5</v>
      </c>
    </row>
    <row r="20" spans="1:5" x14ac:dyDescent="0.25">
      <c r="A20" s="1" t="s">
        <v>57</v>
      </c>
      <c r="B20" s="1">
        <f>AVERAGE(B17:B19)</f>
        <v>11.133333333333333</v>
      </c>
      <c r="C20" s="1">
        <f>AVERAGE(C17:C19)</f>
        <v>23.75</v>
      </c>
      <c r="D20" s="1">
        <f>AVERAGE(D17:D19)</f>
        <v>26.383333333333336</v>
      </c>
      <c r="E20" s="1">
        <f>AVERAGE(E17:E19)</f>
        <v>23.333333333333332</v>
      </c>
    </row>
    <row r="21" spans="1:5" x14ac:dyDescent="0.25">
      <c r="A21" s="1" t="s">
        <v>58</v>
      </c>
      <c r="B21" s="1">
        <f>_xlfn.STDEV.S(B17:B19)</f>
        <v>0.23094010767585052</v>
      </c>
      <c r="C21" s="1">
        <f>_xlfn.STDEV.S(C17:C19)</f>
        <v>0.4330127018922193</v>
      </c>
      <c r="D21" s="1">
        <f>_xlfn.STDEV.S(D17:D19)</f>
        <v>1.3194064322009846</v>
      </c>
      <c r="E21" s="1">
        <f>_xlfn.STDEV.S(E17:E19)</f>
        <v>2.753785273643051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00D1F-A871-4259-8879-FD7B27082336}">
  <dimension ref="A1:NU102"/>
  <sheetViews>
    <sheetView zoomScale="97" workbookViewId="0"/>
  </sheetViews>
  <sheetFormatPr defaultColWidth="9" defaultRowHeight="15" x14ac:dyDescent="0.25"/>
  <cols>
    <col min="1" max="16384" width="9" style="1"/>
  </cols>
  <sheetData>
    <row r="1" spans="1:9" x14ac:dyDescent="0.25">
      <c r="A1" s="1" t="s">
        <v>136</v>
      </c>
    </row>
    <row r="3" spans="1:9" x14ac:dyDescent="0.25">
      <c r="B3" s="2" t="s">
        <v>4</v>
      </c>
      <c r="C3" s="2" t="s">
        <v>14</v>
      </c>
      <c r="D3" s="2" t="s">
        <v>16</v>
      </c>
      <c r="E3" s="2" t="s">
        <v>17</v>
      </c>
      <c r="F3" s="2" t="s">
        <v>18</v>
      </c>
      <c r="G3" s="2" t="s">
        <v>19</v>
      </c>
      <c r="H3" s="2" t="s">
        <v>20</v>
      </c>
      <c r="I3" s="2" t="s">
        <v>21</v>
      </c>
    </row>
    <row r="4" spans="1:9" x14ac:dyDescent="0.25">
      <c r="B4" s="5"/>
      <c r="C4" s="5"/>
      <c r="D4" s="5"/>
      <c r="E4" s="5"/>
      <c r="F4" s="5"/>
      <c r="G4" s="5"/>
      <c r="H4" s="5"/>
      <c r="I4" s="5"/>
    </row>
    <row r="5" spans="1:9" x14ac:dyDescent="0.25">
      <c r="A5" s="1" t="s">
        <v>107</v>
      </c>
      <c r="B5" s="1">
        <v>138</v>
      </c>
      <c r="C5" s="1">
        <v>145</v>
      </c>
      <c r="D5" s="1">
        <v>293</v>
      </c>
      <c r="E5" s="1">
        <v>286</v>
      </c>
      <c r="F5" s="1">
        <v>1933</v>
      </c>
      <c r="G5" s="1">
        <v>1537</v>
      </c>
      <c r="H5" s="1">
        <v>1183</v>
      </c>
      <c r="I5" s="1">
        <v>1246</v>
      </c>
    </row>
    <row r="6" spans="1:9" x14ac:dyDescent="0.25">
      <c r="B6" s="1">
        <v>151</v>
      </c>
      <c r="C6" s="1">
        <v>178</v>
      </c>
      <c r="D6" s="1">
        <v>279</v>
      </c>
      <c r="E6" s="1">
        <v>-5</v>
      </c>
      <c r="F6" s="1">
        <v>1569</v>
      </c>
      <c r="G6" s="1">
        <v>1172</v>
      </c>
      <c r="H6" s="1">
        <v>1069</v>
      </c>
      <c r="I6" s="1">
        <v>1122</v>
      </c>
    </row>
    <row r="7" spans="1:9" x14ac:dyDescent="0.25">
      <c r="B7" s="1">
        <v>65</v>
      </c>
      <c r="C7" s="1">
        <v>63</v>
      </c>
      <c r="D7" s="1">
        <v>112</v>
      </c>
      <c r="E7" s="1">
        <v>344</v>
      </c>
      <c r="F7" s="1">
        <v>2536</v>
      </c>
      <c r="G7" s="1">
        <v>1060</v>
      </c>
      <c r="H7" s="1">
        <v>1115</v>
      </c>
      <c r="I7" s="1">
        <v>1354</v>
      </c>
    </row>
    <row r="8" spans="1:9" x14ac:dyDescent="0.25">
      <c r="E8" s="1">
        <v>270</v>
      </c>
    </row>
    <row r="9" spans="1:9" x14ac:dyDescent="0.25">
      <c r="A9" s="1" t="s">
        <v>77</v>
      </c>
      <c r="B9" s="1">
        <f>AVERAGE(B5:B7)</f>
        <v>118</v>
      </c>
      <c r="C9" s="1">
        <f>AVERAGE(C5:C7)</f>
        <v>128.66666666666666</v>
      </c>
    </row>
    <row r="10" spans="1:9" x14ac:dyDescent="0.25">
      <c r="A10" s="1" t="s">
        <v>76</v>
      </c>
      <c r="D10" s="1">
        <f>D5-118</f>
        <v>175</v>
      </c>
      <c r="E10" s="1">
        <f>E5-129</f>
        <v>157</v>
      </c>
      <c r="F10" s="1">
        <f>F5-118</f>
        <v>1815</v>
      </c>
      <c r="G10" s="1">
        <f>G5-129</f>
        <v>1408</v>
      </c>
      <c r="H10" s="1">
        <f>H5-118</f>
        <v>1065</v>
      </c>
      <c r="I10" s="1">
        <f>I5-129</f>
        <v>1117</v>
      </c>
    </row>
    <row r="11" spans="1:9" x14ac:dyDescent="0.25">
      <c r="D11" s="1">
        <f>D6-118</f>
        <v>161</v>
      </c>
      <c r="E11" s="1">
        <f>E6-129</f>
        <v>-134</v>
      </c>
      <c r="F11" s="1">
        <f>F6-118</f>
        <v>1451</v>
      </c>
      <c r="G11" s="1">
        <f>G6-129</f>
        <v>1043</v>
      </c>
      <c r="H11" s="1">
        <f>H6-118</f>
        <v>951</v>
      </c>
      <c r="I11" s="1">
        <f>I6-129</f>
        <v>993</v>
      </c>
    </row>
    <row r="12" spans="1:9" x14ac:dyDescent="0.25">
      <c r="D12" s="1">
        <f>D7-118</f>
        <v>-6</v>
      </c>
      <c r="E12" s="1">
        <f>E7-129</f>
        <v>215</v>
      </c>
      <c r="F12" s="1">
        <f>F7-118</f>
        <v>2418</v>
      </c>
      <c r="G12" s="1">
        <f>G7-129</f>
        <v>931</v>
      </c>
      <c r="H12" s="1">
        <f>H7-118</f>
        <v>997</v>
      </c>
      <c r="I12" s="1">
        <f>I7-129</f>
        <v>1225</v>
      </c>
    </row>
    <row r="13" spans="1:9" x14ac:dyDescent="0.25">
      <c r="E13" s="1">
        <f>E8-129</f>
        <v>141</v>
      </c>
    </row>
    <row r="14" spans="1:9" x14ac:dyDescent="0.25">
      <c r="A14" s="1" t="s">
        <v>57</v>
      </c>
      <c r="D14" s="1">
        <f>AVERAGE(D10:D12)</f>
        <v>110</v>
      </c>
      <c r="E14" s="1">
        <f>AVERAGE(E10:E13)</f>
        <v>94.75</v>
      </c>
      <c r="F14" s="1">
        <f t="shared" ref="F14:I14" si="0">AVERAGE(F10:F12)</f>
        <v>1894.6666666666667</v>
      </c>
      <c r="G14" s="1">
        <f t="shared" si="0"/>
        <v>1127.3333333333333</v>
      </c>
      <c r="H14" s="1">
        <f t="shared" si="0"/>
        <v>1004.3333333333334</v>
      </c>
      <c r="I14" s="1">
        <f t="shared" si="0"/>
        <v>1111.6666666666667</v>
      </c>
    </row>
    <row r="15" spans="1:9" x14ac:dyDescent="0.25">
      <c r="A15" s="1" t="s">
        <v>58</v>
      </c>
      <c r="D15" s="1">
        <f>_xlfn.STDEV.S(D10:D12)</f>
        <v>100.70253224224304</v>
      </c>
      <c r="E15" s="1">
        <f>_xlfn.STDEV.S(E10:E13)</f>
        <v>155.77842169782909</v>
      </c>
      <c r="F15" s="1">
        <f t="shared" ref="F15:I15" si="1">_xlfn.STDEV.S(F10:F12)</f>
        <v>488.39772044240033</v>
      </c>
      <c r="G15" s="1">
        <f t="shared" si="1"/>
        <v>249.43202146743963</v>
      </c>
      <c r="H15" s="1">
        <f t="shared" si="1"/>
        <v>57.352709904008314</v>
      </c>
      <c r="I15" s="1">
        <f t="shared" si="1"/>
        <v>116.09191760554795</v>
      </c>
    </row>
    <row r="17" spans="1:385" x14ac:dyDescent="0.25">
      <c r="A17" s="3" t="s">
        <v>108</v>
      </c>
      <c r="B17" s="1">
        <v>127</v>
      </c>
      <c r="C17" s="1">
        <v>1071</v>
      </c>
      <c r="D17" s="1">
        <v>449</v>
      </c>
      <c r="E17" s="1">
        <v>653</v>
      </c>
      <c r="F17" s="1">
        <v>15109</v>
      </c>
      <c r="G17" s="1">
        <v>4993</v>
      </c>
      <c r="H17" s="1">
        <v>928</v>
      </c>
      <c r="I17" s="1">
        <v>1111</v>
      </c>
    </row>
    <row r="18" spans="1:385" x14ac:dyDescent="0.25">
      <c r="B18" s="1">
        <v>180</v>
      </c>
      <c r="C18" s="1">
        <v>480</v>
      </c>
      <c r="D18" s="1">
        <v>495</v>
      </c>
      <c r="E18" s="1">
        <v>662</v>
      </c>
      <c r="F18" s="1">
        <v>14794</v>
      </c>
      <c r="G18" s="1">
        <v>3543</v>
      </c>
      <c r="H18" s="1">
        <v>760</v>
      </c>
      <c r="I18" s="1">
        <v>975</v>
      </c>
    </row>
    <row r="19" spans="1:385" x14ac:dyDescent="0.25">
      <c r="B19" s="1">
        <v>76</v>
      </c>
      <c r="C19" s="1">
        <v>793</v>
      </c>
      <c r="D19" s="1">
        <v>253</v>
      </c>
      <c r="E19" s="1">
        <v>1425</v>
      </c>
      <c r="F19" s="1">
        <v>14986</v>
      </c>
      <c r="G19" s="1">
        <v>3331</v>
      </c>
      <c r="H19" s="1">
        <v>689</v>
      </c>
      <c r="I19" s="1">
        <v>1069</v>
      </c>
    </row>
    <row r="20" spans="1:385" x14ac:dyDescent="0.25">
      <c r="E20" s="1">
        <v>706</v>
      </c>
    </row>
    <row r="21" spans="1:385" x14ac:dyDescent="0.25">
      <c r="A21" s="1" t="s">
        <v>77</v>
      </c>
      <c r="B21" s="1">
        <f>AVERAGE(B17:B19)</f>
        <v>127.66666666666667</v>
      </c>
      <c r="C21" s="1">
        <f>AVERAGE(C17:C19)</f>
        <v>781.33333333333337</v>
      </c>
    </row>
    <row r="22" spans="1:385" x14ac:dyDescent="0.25">
      <c r="A22" s="1" t="s">
        <v>76</v>
      </c>
      <c r="D22" s="1">
        <f>D17-128</f>
        <v>321</v>
      </c>
      <c r="E22" s="1">
        <f>E17-781</f>
        <v>-128</v>
      </c>
      <c r="F22" s="1">
        <f>F17-128</f>
        <v>14981</v>
      </c>
      <c r="G22" s="1">
        <f>G17-781</f>
        <v>4212</v>
      </c>
      <c r="H22" s="1">
        <f>H17-128</f>
        <v>800</v>
      </c>
      <c r="I22" s="1">
        <f>I17-781</f>
        <v>330</v>
      </c>
    </row>
    <row r="23" spans="1:385" x14ac:dyDescent="0.25">
      <c r="D23" s="1">
        <f>D18-128</f>
        <v>367</v>
      </c>
      <c r="E23" s="1">
        <f>E18-781</f>
        <v>-119</v>
      </c>
      <c r="F23" s="1">
        <f>F18-128</f>
        <v>14666</v>
      </c>
      <c r="G23" s="1">
        <f>G18-781</f>
        <v>2762</v>
      </c>
      <c r="H23" s="1">
        <f>H18-128</f>
        <v>632</v>
      </c>
      <c r="I23" s="1">
        <f>I18-781</f>
        <v>194</v>
      </c>
    </row>
    <row r="24" spans="1:385" x14ac:dyDescent="0.25">
      <c r="D24" s="1">
        <f>D19-128</f>
        <v>125</v>
      </c>
      <c r="E24" s="1">
        <f>E19-781</f>
        <v>644</v>
      </c>
      <c r="F24" s="1">
        <f>F19-128</f>
        <v>14858</v>
      </c>
      <c r="G24" s="1">
        <f>G19-781</f>
        <v>2550</v>
      </c>
      <c r="H24" s="1">
        <f>H19-128</f>
        <v>561</v>
      </c>
      <c r="I24" s="1">
        <f>I19-781</f>
        <v>288</v>
      </c>
    </row>
    <row r="25" spans="1:385" x14ac:dyDescent="0.25">
      <c r="E25" s="1">
        <f>E20-781</f>
        <v>-75</v>
      </c>
    </row>
    <row r="26" spans="1:385" x14ac:dyDescent="0.25">
      <c r="A26" s="1" t="s">
        <v>57</v>
      </c>
      <c r="D26" s="1">
        <f>AVERAGE(D22:D24)</f>
        <v>271</v>
      </c>
      <c r="E26" s="1">
        <f>AVERAGE(E22:E25)</f>
        <v>80.5</v>
      </c>
      <c r="F26" s="1">
        <f t="shared" ref="F26:I26" si="2">AVERAGE(F22:F24)</f>
        <v>14835</v>
      </c>
      <c r="G26" s="1">
        <f t="shared" si="2"/>
        <v>3174.6666666666665</v>
      </c>
      <c r="H26" s="1">
        <f t="shared" si="2"/>
        <v>664.33333333333337</v>
      </c>
      <c r="I26" s="1">
        <f t="shared" si="2"/>
        <v>270.66666666666669</v>
      </c>
    </row>
    <row r="27" spans="1:385" x14ac:dyDescent="0.25">
      <c r="A27" s="1" t="s">
        <v>58</v>
      </c>
      <c r="D27" s="1">
        <f>_xlfn.STDEV.S(D22:D24)</f>
        <v>128.51459061133875</v>
      </c>
      <c r="E27" s="1">
        <f>_xlfn.STDEV.S(E22:E25)</f>
        <v>376.37968418429102</v>
      </c>
      <c r="F27" s="1">
        <f t="shared" ref="F27:I27" si="3">_xlfn.STDEV.S(F22:F24)</f>
        <v>158.75452749449383</v>
      </c>
      <c r="G27" s="1">
        <f t="shared" si="3"/>
        <v>904.58904113046492</v>
      </c>
      <c r="H27" s="1">
        <f t="shared" si="3"/>
        <v>122.73684586681121</v>
      </c>
      <c r="I27" s="1">
        <f t="shared" si="3"/>
        <v>69.637154833704457</v>
      </c>
    </row>
    <row r="30" spans="1:385" x14ac:dyDescent="0.25">
      <c r="A30" s="2"/>
      <c r="AV30" s="5"/>
      <c r="AW30" s="2"/>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2"/>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2"/>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2"/>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2"/>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2"/>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2"/>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5"/>
      <c r="NI30" s="5"/>
      <c r="NJ30" s="5"/>
      <c r="NK30" s="5"/>
      <c r="NL30" s="5"/>
      <c r="NM30" s="5"/>
      <c r="NN30" s="5"/>
      <c r="NO30" s="5"/>
      <c r="NP30" s="5"/>
      <c r="NQ30" s="5"/>
      <c r="NR30" s="5"/>
      <c r="NS30" s="5"/>
      <c r="NT30" s="5"/>
      <c r="NU30" s="5"/>
    </row>
    <row r="31" spans="1:385" x14ac:dyDescent="0.25">
      <c r="A31" s="2" t="s">
        <v>29</v>
      </c>
      <c r="B31" s="5" t="s">
        <v>4</v>
      </c>
      <c r="S31" s="5" t="s">
        <v>29</v>
      </c>
      <c r="T31" s="5" t="s">
        <v>4</v>
      </c>
      <c r="AH31" s="1" t="s">
        <v>29</v>
      </c>
      <c r="AI31" s="5" t="s">
        <v>4</v>
      </c>
      <c r="AV31" s="5"/>
      <c r="AW31" s="2" t="s">
        <v>29</v>
      </c>
      <c r="AX31" s="5" t="s">
        <v>14</v>
      </c>
      <c r="BN31" s="5"/>
      <c r="BO31" s="1" t="s">
        <v>29</v>
      </c>
      <c r="BP31" s="5" t="s">
        <v>14</v>
      </c>
      <c r="CC31" s="5"/>
      <c r="CD31" s="1" t="s">
        <v>29</v>
      </c>
      <c r="CE31" s="5" t="s">
        <v>14</v>
      </c>
      <c r="CQ31" s="5"/>
      <c r="CR31" s="5"/>
      <c r="CS31" s="2" t="s">
        <v>29</v>
      </c>
      <c r="CT31" s="5" t="s">
        <v>16</v>
      </c>
      <c r="DG31" s="5"/>
      <c r="DH31" s="1" t="s">
        <v>29</v>
      </c>
      <c r="DI31" s="5" t="s">
        <v>16</v>
      </c>
      <c r="DV31" s="5"/>
      <c r="DW31" s="1" t="s">
        <v>29</v>
      </c>
      <c r="DX31" s="5" t="s">
        <v>16</v>
      </c>
      <c r="EJ31" s="5"/>
      <c r="EK31" s="5"/>
      <c r="EL31" s="2" t="s">
        <v>29</v>
      </c>
      <c r="EM31" s="5" t="s">
        <v>17</v>
      </c>
      <c r="EZ31" s="5"/>
      <c r="FA31" s="1" t="s">
        <v>29</v>
      </c>
      <c r="FB31" s="5" t="s">
        <v>17</v>
      </c>
      <c r="FC31" s="5"/>
      <c r="FO31" s="5"/>
      <c r="FP31" s="1" t="s">
        <v>29</v>
      </c>
      <c r="FQ31" s="5" t="s">
        <v>17</v>
      </c>
      <c r="FR31" s="5"/>
      <c r="GE31" s="1" t="s">
        <v>29</v>
      </c>
      <c r="GF31" s="5" t="s">
        <v>17</v>
      </c>
      <c r="GG31" s="5"/>
      <c r="GR31" s="5"/>
      <c r="GS31" s="5"/>
      <c r="GT31" s="2" t="s">
        <v>29</v>
      </c>
      <c r="GU31" s="5" t="s">
        <v>18</v>
      </c>
      <c r="HL31" s="1" t="s">
        <v>29</v>
      </c>
      <c r="HM31" s="5" t="s">
        <v>18</v>
      </c>
      <c r="HZ31" s="5"/>
      <c r="IA31" s="1" t="s">
        <v>29</v>
      </c>
      <c r="IB31" s="5" t="s">
        <v>18</v>
      </c>
      <c r="IN31" s="5"/>
      <c r="IO31" s="5"/>
      <c r="IP31" s="2" t="s">
        <v>29</v>
      </c>
      <c r="IQ31" s="5" t="s">
        <v>19</v>
      </c>
      <c r="JG31" s="5"/>
      <c r="JH31" s="1" t="s">
        <v>29</v>
      </c>
      <c r="JI31" s="5" t="s">
        <v>19</v>
      </c>
      <c r="JV31" s="5"/>
      <c r="JW31" s="1" t="s">
        <v>29</v>
      </c>
      <c r="JX31" s="5" t="s">
        <v>19</v>
      </c>
      <c r="KJ31" s="5"/>
      <c r="KK31" s="5"/>
      <c r="KL31" s="2" t="s">
        <v>29</v>
      </c>
      <c r="KM31" s="5" t="s">
        <v>20</v>
      </c>
      <c r="KZ31" s="5"/>
      <c r="LA31" s="1" t="s">
        <v>29</v>
      </c>
      <c r="LB31" s="5" t="s">
        <v>20</v>
      </c>
      <c r="LO31" s="5"/>
      <c r="LP31" s="1" t="s">
        <v>29</v>
      </c>
      <c r="LQ31" s="5" t="s">
        <v>20</v>
      </c>
      <c r="MC31" s="5"/>
      <c r="MD31" s="5"/>
      <c r="ME31" s="2" t="s">
        <v>29</v>
      </c>
      <c r="MF31" s="5" t="s">
        <v>21</v>
      </c>
      <c r="MS31" s="5"/>
      <c r="MT31" s="1" t="s">
        <v>29</v>
      </c>
      <c r="MU31" s="5" t="s">
        <v>21</v>
      </c>
      <c r="NH31" s="5"/>
      <c r="NI31" s="1" t="s">
        <v>29</v>
      </c>
      <c r="NJ31" s="5" t="s">
        <v>21</v>
      </c>
    </row>
    <row r="32" spans="1:385" x14ac:dyDescent="0.25">
      <c r="A32" s="2" t="s">
        <v>38</v>
      </c>
      <c r="B32" s="1" t="s">
        <v>40</v>
      </c>
      <c r="D32" s="1" t="s">
        <v>46</v>
      </c>
      <c r="E32" s="1">
        <f>AVERAGE(D60, G60, J60, M60, P60)</f>
        <v>138.07</v>
      </c>
      <c r="S32" s="5" t="s">
        <v>47</v>
      </c>
      <c r="T32" s="1" t="s">
        <v>48</v>
      </c>
      <c r="V32" s="1" t="s">
        <v>49</v>
      </c>
      <c r="W32" s="1">
        <f>AVERAGE(V65, Y65, AB65, AE65)</f>
        <v>150.59523233541961</v>
      </c>
      <c r="AH32" s="1" t="s">
        <v>47</v>
      </c>
      <c r="AI32" s="1" t="s">
        <v>50</v>
      </c>
      <c r="AK32" s="1" t="s">
        <v>51</v>
      </c>
      <c r="AL32" s="1">
        <f>AVERAGE(AK65, AN65, AQ65, AT65)</f>
        <v>64.564874871942976</v>
      </c>
      <c r="AV32" s="5"/>
      <c r="AW32" s="2" t="s">
        <v>47</v>
      </c>
      <c r="AX32" s="5" t="s">
        <v>40</v>
      </c>
      <c r="AZ32" s="1" t="s">
        <v>46</v>
      </c>
      <c r="BA32" s="1">
        <f>AVERAGE(AZ60, BC60, BF60, BI60, BL60)</f>
        <v>144.5</v>
      </c>
      <c r="BB32" s="5"/>
      <c r="BN32" s="5"/>
      <c r="BO32" s="1" t="s">
        <v>47</v>
      </c>
      <c r="BP32" s="5" t="s">
        <v>48</v>
      </c>
      <c r="BR32" s="1" t="s">
        <v>49</v>
      </c>
      <c r="BS32" s="1">
        <f>AVERAGE(BR65, BU65, BX65, CA65)</f>
        <v>178.05990023916516</v>
      </c>
      <c r="BT32" s="5"/>
      <c r="CC32" s="5"/>
      <c r="CD32" s="1" t="s">
        <v>47</v>
      </c>
      <c r="CE32" s="5" t="s">
        <v>50</v>
      </c>
      <c r="CG32" s="1" t="s">
        <v>56</v>
      </c>
      <c r="CH32" s="1">
        <f>AVERAGE(CG65, CJ65, CM65, CP65)</f>
        <v>62.818701515743712</v>
      </c>
      <c r="CI32" s="5"/>
      <c r="CQ32" s="5"/>
      <c r="CR32" s="5"/>
      <c r="CS32" s="2" t="s">
        <v>47</v>
      </c>
      <c r="CT32" s="5" t="s">
        <v>40</v>
      </c>
      <c r="CV32" s="1" t="s">
        <v>46</v>
      </c>
      <c r="CW32" s="1">
        <f>AVERAGE(CV65, CY65, DB65, DE65)</f>
        <v>292.73290105735714</v>
      </c>
      <c r="CX32" s="5"/>
      <c r="DG32" s="5"/>
      <c r="DH32" s="1" t="s">
        <v>47</v>
      </c>
      <c r="DI32" s="5" t="s">
        <v>48</v>
      </c>
      <c r="DK32" s="1" t="s">
        <v>49</v>
      </c>
      <c r="DL32" s="1">
        <f>AVERAGE(DK65, DN65, DQ65, DT65)</f>
        <v>278.88257247443539</v>
      </c>
      <c r="DM32" s="5"/>
      <c r="DV32" s="5"/>
      <c r="DW32" s="1" t="s">
        <v>47</v>
      </c>
      <c r="DX32" s="5" t="s">
        <v>50</v>
      </c>
      <c r="DZ32" s="1" t="s">
        <v>56</v>
      </c>
      <c r="EA32" s="1">
        <f>AVERAGE(DZ65, EC65, EF65, EI65)</f>
        <v>112.16004183648138</v>
      </c>
      <c r="EB32" s="5"/>
      <c r="EJ32" s="5"/>
      <c r="EK32" s="5"/>
      <c r="EL32" s="2" t="s">
        <v>47</v>
      </c>
      <c r="EM32" s="5" t="s">
        <v>40</v>
      </c>
      <c r="EO32" s="1" t="s">
        <v>46</v>
      </c>
      <c r="EP32" s="1">
        <f>AVERAGE(EO65, ER65, EU65, EX65)</f>
        <v>285.93402903476436</v>
      </c>
      <c r="EQ32" s="5"/>
      <c r="EZ32" s="5"/>
      <c r="FA32" s="1" t="s">
        <v>47</v>
      </c>
      <c r="FB32" s="5" t="s">
        <v>48</v>
      </c>
      <c r="FC32" s="5"/>
      <c r="FD32" s="1" t="s">
        <v>49</v>
      </c>
      <c r="FE32" s="1">
        <f>AVERAGE(FD65, FG65, FJ65, FM65)</f>
        <v>-4.7050329989961801</v>
      </c>
      <c r="FF32" s="5"/>
      <c r="FO32" s="5"/>
      <c r="FP32" s="1" t="s">
        <v>47</v>
      </c>
      <c r="FQ32" s="5" t="s">
        <v>50</v>
      </c>
      <c r="FR32" s="5"/>
      <c r="FS32" s="1" t="s">
        <v>56</v>
      </c>
      <c r="FT32" s="1">
        <f>AVERAGE(FS65, FV65, FY65, GB65)</f>
        <v>344.31351162393997</v>
      </c>
      <c r="FU32" s="5"/>
      <c r="GE32" s="1" t="s">
        <v>47</v>
      </c>
      <c r="GF32" s="5" t="s">
        <v>67</v>
      </c>
      <c r="GG32" s="5"/>
      <c r="GH32" s="1" t="s">
        <v>69</v>
      </c>
      <c r="GI32" s="1">
        <f>AVERAGE(GH65, GK65, GN65, GQ65)</f>
        <v>269.58405419480897</v>
      </c>
      <c r="GJ32" s="5"/>
      <c r="GR32" s="5"/>
      <c r="GS32" s="5"/>
      <c r="GT32" s="2" t="s">
        <v>47</v>
      </c>
      <c r="GU32" s="5" t="s">
        <v>40</v>
      </c>
      <c r="GW32" s="1" t="s">
        <v>46</v>
      </c>
      <c r="GX32" s="1">
        <f>AVERAGE(GW60, GZ60, HC60, HF60, HI60)</f>
        <v>1932.9299999999998</v>
      </c>
      <c r="GY32" s="5"/>
      <c r="HL32" s="1" t="s">
        <v>47</v>
      </c>
      <c r="HM32" s="5" t="s">
        <v>48</v>
      </c>
      <c r="HO32" s="1" t="s">
        <v>49</v>
      </c>
      <c r="HP32" s="1">
        <f>AVERAGE(HO65, HR65, HU65, HX65)</f>
        <v>1569.4868812858472</v>
      </c>
      <c r="HQ32" s="5"/>
      <c r="HZ32" s="5"/>
      <c r="IA32" s="1" t="s">
        <v>47</v>
      </c>
      <c r="IB32" s="5" t="s">
        <v>50</v>
      </c>
      <c r="ID32" s="1" t="s">
        <v>56</v>
      </c>
      <c r="IE32" s="1">
        <f>AVERAGE(ID65, IG65, IJ65, IM65)</f>
        <v>2536.1861921486598</v>
      </c>
      <c r="IF32" s="5"/>
      <c r="IN32" s="5"/>
      <c r="IO32" s="5"/>
      <c r="IP32" s="2" t="s">
        <v>47</v>
      </c>
      <c r="IQ32" s="5" t="s">
        <v>40</v>
      </c>
      <c r="IS32" s="1" t="s">
        <v>46</v>
      </c>
      <c r="IT32" s="1">
        <f>AVERAGE(IS60, IV60, IY60, JB60, JE60)</f>
        <v>1536.8200000000002</v>
      </c>
      <c r="IU32" s="5"/>
      <c r="JG32" s="5"/>
      <c r="JH32" s="1" t="s">
        <v>47</v>
      </c>
      <c r="JI32" s="5" t="s">
        <v>48</v>
      </c>
      <c r="JK32" s="1" t="s">
        <v>49</v>
      </c>
      <c r="JL32" s="1">
        <f>AVERAGE(JK65, JN65, JQ65, JT65)</f>
        <v>1171.6331134375996</v>
      </c>
      <c r="JM32" s="5"/>
      <c r="JV32" s="5"/>
      <c r="JW32" s="1" t="s">
        <v>47</v>
      </c>
      <c r="JX32" s="5" t="s">
        <v>50</v>
      </c>
      <c r="JZ32" s="1" t="s">
        <v>56</v>
      </c>
      <c r="KA32" s="1">
        <f>AVERAGE(JZ65, KC65, KF65, KI65)</f>
        <v>1060.1924538668568</v>
      </c>
      <c r="KB32" s="5"/>
      <c r="KJ32" s="5"/>
      <c r="KK32" s="5"/>
      <c r="KL32" s="2" t="s">
        <v>47</v>
      </c>
      <c r="KM32" s="5" t="s">
        <v>40</v>
      </c>
      <c r="KO32" s="1" t="s">
        <v>46</v>
      </c>
      <c r="KP32" s="1">
        <f>AVERAGE(KO65, KR65, KU65, KX65)</f>
        <v>1182.52</v>
      </c>
      <c r="KQ32" s="5"/>
      <c r="KZ32" s="5"/>
      <c r="LA32" s="1" t="s">
        <v>47</v>
      </c>
      <c r="LB32" s="5" t="s">
        <v>48</v>
      </c>
      <c r="LD32" s="1" t="s">
        <v>49</v>
      </c>
      <c r="LE32" s="1">
        <f>AVERAGE(LD65, LG65, LJ65, LM65)</f>
        <v>1069.1599999999999</v>
      </c>
      <c r="LF32" s="5"/>
      <c r="LO32" s="5"/>
      <c r="LP32" s="1" t="s">
        <v>47</v>
      </c>
      <c r="LQ32" s="5" t="s">
        <v>50</v>
      </c>
      <c r="LS32" s="1" t="s">
        <v>56</v>
      </c>
      <c r="LT32" s="1">
        <f>AVERAGE(LS65, LV65, LY65, MB65)</f>
        <v>1114.67</v>
      </c>
      <c r="LU32" s="5"/>
      <c r="MC32" s="5"/>
      <c r="MD32" s="5"/>
      <c r="ME32" s="2" t="s">
        <v>47</v>
      </c>
      <c r="MF32" s="5" t="s">
        <v>40</v>
      </c>
      <c r="MH32" s="1" t="s">
        <v>46</v>
      </c>
      <c r="MI32" s="1">
        <f>AVERAGE(MH65, MK65, MN65, MQ65)</f>
        <v>1246.1299999999999</v>
      </c>
      <c r="MJ32" s="5"/>
      <c r="MS32" s="5"/>
      <c r="MT32" s="1" t="s">
        <v>30</v>
      </c>
      <c r="MU32" s="5" t="s">
        <v>48</v>
      </c>
      <c r="MW32" s="1" t="s">
        <v>49</v>
      </c>
      <c r="MX32" s="1">
        <f>AVERAGE(MW65, MZ65, NC65, NF65)</f>
        <v>1121.8700000000001</v>
      </c>
      <c r="MY32" s="5"/>
      <c r="NH32" s="5"/>
      <c r="NI32" s="1" t="s">
        <v>30</v>
      </c>
      <c r="NJ32" s="5" t="s">
        <v>50</v>
      </c>
      <c r="NL32" s="1" t="s">
        <v>56</v>
      </c>
      <c r="NM32" s="1">
        <f>AVERAGE(NL65, NO65, NR65, NU65)</f>
        <v>1354.49</v>
      </c>
      <c r="NN32" s="5"/>
    </row>
    <row r="33" spans="1:385" x14ac:dyDescent="0.25">
      <c r="A33" s="2" t="s">
        <v>31</v>
      </c>
      <c r="B33" s="1" t="s">
        <v>39</v>
      </c>
      <c r="S33" s="5" t="s">
        <v>31</v>
      </c>
      <c r="T33" s="1" t="s">
        <v>39</v>
      </c>
      <c r="AH33" s="1" t="s">
        <v>31</v>
      </c>
      <c r="AJ33" s="1" t="s">
        <v>3</v>
      </c>
      <c r="AV33" s="5"/>
      <c r="AW33" s="2" t="s">
        <v>31</v>
      </c>
      <c r="AX33" s="5" t="s">
        <v>39</v>
      </c>
      <c r="BN33" s="5"/>
      <c r="BO33" s="1" t="s">
        <v>31</v>
      </c>
      <c r="BP33" s="5" t="s">
        <v>39</v>
      </c>
      <c r="CC33" s="5"/>
      <c r="CD33" s="1" t="s">
        <v>31</v>
      </c>
      <c r="CE33" s="5" t="s">
        <v>39</v>
      </c>
      <c r="CQ33" s="5"/>
      <c r="CR33" s="5"/>
      <c r="CS33" s="2" t="s">
        <v>31</v>
      </c>
      <c r="CT33" s="5" t="s">
        <v>39</v>
      </c>
      <c r="DG33" s="5"/>
      <c r="DH33" s="1" t="s">
        <v>31</v>
      </c>
      <c r="DI33" s="5" t="s">
        <v>39</v>
      </c>
      <c r="DV33" s="5"/>
      <c r="DW33" s="1" t="s">
        <v>31</v>
      </c>
      <c r="DX33" s="5" t="s">
        <v>39</v>
      </c>
      <c r="EJ33" s="5"/>
      <c r="EK33" s="5"/>
      <c r="EL33" s="2" t="s">
        <v>31</v>
      </c>
      <c r="EM33" s="5" t="s">
        <v>39</v>
      </c>
      <c r="EZ33" s="5"/>
      <c r="FA33" s="1" t="s">
        <v>31</v>
      </c>
      <c r="FB33" s="5" t="s">
        <v>39</v>
      </c>
      <c r="FC33" s="5"/>
      <c r="FO33" s="5"/>
      <c r="FP33" s="1" t="s">
        <v>31</v>
      </c>
      <c r="FQ33" s="5" t="s">
        <v>39</v>
      </c>
      <c r="FR33" s="5"/>
      <c r="GE33" s="1" t="s">
        <v>31</v>
      </c>
      <c r="GF33" s="5" t="s">
        <v>39</v>
      </c>
      <c r="GG33" s="5"/>
      <c r="GR33" s="5"/>
      <c r="GS33" s="5"/>
      <c r="GT33" s="2" t="s">
        <v>31</v>
      </c>
      <c r="GU33" s="5" t="s">
        <v>39</v>
      </c>
      <c r="HL33" s="1" t="s">
        <v>31</v>
      </c>
      <c r="HM33" s="5" t="s">
        <v>39</v>
      </c>
      <c r="HZ33" s="5"/>
      <c r="IA33" s="1" t="s">
        <v>31</v>
      </c>
      <c r="IB33" s="5" t="s">
        <v>39</v>
      </c>
      <c r="IN33" s="5"/>
      <c r="IO33" s="5"/>
      <c r="IP33" s="2" t="s">
        <v>31</v>
      </c>
      <c r="IQ33" s="5" t="s">
        <v>39</v>
      </c>
      <c r="JG33" s="5"/>
      <c r="JH33" s="1" t="s">
        <v>31</v>
      </c>
      <c r="JI33" s="5" t="s">
        <v>39</v>
      </c>
      <c r="JV33" s="5"/>
      <c r="JW33" s="1" t="s">
        <v>31</v>
      </c>
      <c r="JX33" s="5" t="s">
        <v>39</v>
      </c>
      <c r="KJ33" s="5"/>
      <c r="KK33" s="5"/>
      <c r="KL33" s="2" t="s">
        <v>31</v>
      </c>
      <c r="KM33" s="5" t="s">
        <v>39</v>
      </c>
      <c r="KZ33" s="5"/>
      <c r="LA33" s="1" t="s">
        <v>31</v>
      </c>
      <c r="LB33" s="5" t="s">
        <v>39</v>
      </c>
      <c r="LO33" s="5"/>
      <c r="LP33" s="1" t="s">
        <v>31</v>
      </c>
      <c r="LQ33" s="5" t="s">
        <v>39</v>
      </c>
      <c r="MC33" s="5"/>
      <c r="MD33" s="5"/>
      <c r="ME33" s="2" t="s">
        <v>31</v>
      </c>
      <c r="MF33" s="5" t="s">
        <v>39</v>
      </c>
      <c r="MS33" s="5"/>
      <c r="MT33" s="1" t="s">
        <v>31</v>
      </c>
      <c r="MU33" s="5" t="s">
        <v>39</v>
      </c>
      <c r="NH33" s="5"/>
      <c r="NI33" s="1" t="s">
        <v>31</v>
      </c>
      <c r="NJ33" s="5" t="s">
        <v>39</v>
      </c>
    </row>
    <row r="34" spans="1:385" x14ac:dyDescent="0.25">
      <c r="A34" s="2" t="s">
        <v>41</v>
      </c>
      <c r="B34" s="1">
        <v>1</v>
      </c>
      <c r="E34" s="1">
        <v>2</v>
      </c>
      <c r="H34" s="1">
        <v>3</v>
      </c>
      <c r="K34" s="1">
        <v>4</v>
      </c>
      <c r="N34" s="1">
        <v>5</v>
      </c>
      <c r="S34" s="5" t="s">
        <v>41</v>
      </c>
      <c r="T34" s="1">
        <v>1</v>
      </c>
      <c r="W34" s="1">
        <v>2</v>
      </c>
      <c r="Z34" s="1">
        <v>3</v>
      </c>
      <c r="AC34" s="1">
        <v>4</v>
      </c>
      <c r="AH34" s="1" t="s">
        <v>41</v>
      </c>
      <c r="AI34" s="1">
        <v>1</v>
      </c>
      <c r="AL34" s="1">
        <v>2</v>
      </c>
      <c r="AO34" s="1">
        <v>3</v>
      </c>
      <c r="AR34" s="1">
        <v>4</v>
      </c>
      <c r="AV34" s="5"/>
      <c r="AW34" s="2" t="s">
        <v>41</v>
      </c>
      <c r="AX34" s="5">
        <v>1</v>
      </c>
      <c r="BA34" s="1">
        <v>1</v>
      </c>
      <c r="BD34" s="1">
        <v>3</v>
      </c>
      <c r="BG34" s="1">
        <v>4</v>
      </c>
      <c r="BJ34" s="1">
        <v>5</v>
      </c>
      <c r="BN34" s="5"/>
      <c r="BO34" s="1" t="s">
        <v>41</v>
      </c>
      <c r="BP34" s="5">
        <v>1</v>
      </c>
      <c r="BS34" s="1">
        <v>2</v>
      </c>
      <c r="BV34" s="1">
        <v>3</v>
      </c>
      <c r="BY34" s="1">
        <v>4</v>
      </c>
      <c r="CC34" s="5"/>
      <c r="CD34" s="1" t="s">
        <v>41</v>
      </c>
      <c r="CE34" s="5">
        <v>1</v>
      </c>
      <c r="CH34" s="1">
        <v>2</v>
      </c>
      <c r="CK34" s="1">
        <v>3</v>
      </c>
      <c r="CN34" s="1">
        <v>4</v>
      </c>
      <c r="CQ34" s="5"/>
      <c r="CR34" s="5"/>
      <c r="CS34" s="2" t="s">
        <v>41</v>
      </c>
      <c r="CT34" s="5">
        <v>1</v>
      </c>
      <c r="CW34" s="1">
        <v>2</v>
      </c>
      <c r="CZ34" s="1">
        <v>3</v>
      </c>
      <c r="DC34" s="1">
        <v>4</v>
      </c>
      <c r="DG34" s="5"/>
      <c r="DH34" s="1" t="s">
        <v>41</v>
      </c>
      <c r="DI34" s="5">
        <v>1</v>
      </c>
      <c r="DL34" s="1">
        <v>2</v>
      </c>
      <c r="DO34" s="1">
        <v>3</v>
      </c>
      <c r="DR34" s="1">
        <v>4</v>
      </c>
      <c r="DV34" s="5"/>
      <c r="DW34" s="1" t="s">
        <v>41</v>
      </c>
      <c r="DX34" s="5">
        <v>1</v>
      </c>
      <c r="EA34" s="1">
        <v>2</v>
      </c>
      <c r="ED34" s="1">
        <v>3</v>
      </c>
      <c r="EG34" s="1">
        <v>4</v>
      </c>
      <c r="EJ34" s="5"/>
      <c r="EK34" s="5"/>
      <c r="EL34" s="2" t="s">
        <v>41</v>
      </c>
      <c r="EM34" s="5">
        <v>1</v>
      </c>
      <c r="EP34" s="1">
        <v>2</v>
      </c>
      <c r="ES34" s="1">
        <v>3</v>
      </c>
      <c r="EV34" s="1">
        <v>4</v>
      </c>
      <c r="EZ34" s="5"/>
      <c r="FA34" s="1" t="s">
        <v>41</v>
      </c>
      <c r="FB34" s="5">
        <v>1</v>
      </c>
      <c r="FC34" s="5"/>
      <c r="FE34" s="1">
        <v>2</v>
      </c>
      <c r="FH34" s="1">
        <v>3</v>
      </c>
      <c r="FK34" s="1">
        <v>4</v>
      </c>
      <c r="FO34" s="5"/>
      <c r="FP34" s="1" t="s">
        <v>41</v>
      </c>
      <c r="FQ34" s="5">
        <v>1</v>
      </c>
      <c r="FR34" s="5"/>
      <c r="FT34" s="1">
        <v>2</v>
      </c>
      <c r="FW34" s="1">
        <v>2</v>
      </c>
      <c r="FZ34" s="1">
        <v>2</v>
      </c>
      <c r="GE34" s="1" t="s">
        <v>41</v>
      </c>
      <c r="GF34" s="5">
        <v>1</v>
      </c>
      <c r="GG34" s="5"/>
      <c r="GI34" s="1">
        <v>2</v>
      </c>
      <c r="GL34" s="1">
        <v>3</v>
      </c>
      <c r="GO34" s="1">
        <v>4</v>
      </c>
      <c r="GR34" s="5"/>
      <c r="GS34" s="5"/>
      <c r="GT34" s="2" t="s">
        <v>41</v>
      </c>
      <c r="GU34" s="5">
        <v>1</v>
      </c>
      <c r="GX34" s="1">
        <v>2</v>
      </c>
      <c r="HA34" s="1">
        <v>3</v>
      </c>
      <c r="HD34" s="1">
        <v>4</v>
      </c>
      <c r="HG34" s="1">
        <v>5</v>
      </c>
      <c r="HL34" s="1" t="s">
        <v>41</v>
      </c>
      <c r="HM34" s="5">
        <v>1</v>
      </c>
      <c r="HP34" s="1">
        <v>2</v>
      </c>
      <c r="HS34" s="1">
        <v>3</v>
      </c>
      <c r="HV34" s="1">
        <v>4</v>
      </c>
      <c r="HZ34" s="5"/>
      <c r="IA34" s="1" t="s">
        <v>41</v>
      </c>
      <c r="IB34" s="5">
        <v>1</v>
      </c>
      <c r="IE34" s="1">
        <v>2</v>
      </c>
      <c r="IH34" s="1">
        <v>3</v>
      </c>
      <c r="IK34" s="1">
        <v>4</v>
      </c>
      <c r="IN34" s="5"/>
      <c r="IO34" s="5"/>
      <c r="IP34" s="2" t="s">
        <v>41</v>
      </c>
      <c r="IQ34" s="5">
        <v>1</v>
      </c>
      <c r="IT34" s="1">
        <v>2</v>
      </c>
      <c r="IW34" s="1">
        <v>3</v>
      </c>
      <c r="IZ34" s="1">
        <v>4</v>
      </c>
      <c r="JC34" s="1">
        <v>5</v>
      </c>
      <c r="JG34" s="5"/>
      <c r="JH34" s="1" t="s">
        <v>41</v>
      </c>
      <c r="JI34" s="5">
        <v>1</v>
      </c>
      <c r="JL34" s="1">
        <v>2</v>
      </c>
      <c r="JO34" s="1">
        <v>3</v>
      </c>
      <c r="JR34" s="1">
        <v>4</v>
      </c>
      <c r="JV34" s="5"/>
      <c r="JW34" s="1" t="s">
        <v>41</v>
      </c>
      <c r="JX34" s="5">
        <v>1</v>
      </c>
      <c r="KA34" s="1">
        <v>2</v>
      </c>
      <c r="KD34" s="1">
        <v>3</v>
      </c>
      <c r="KG34" s="1">
        <v>4</v>
      </c>
      <c r="KJ34" s="5"/>
      <c r="KK34" s="5"/>
      <c r="KL34" s="2" t="s">
        <v>41</v>
      </c>
      <c r="KM34" s="5">
        <v>1</v>
      </c>
      <c r="KP34" s="1">
        <v>2</v>
      </c>
      <c r="KS34" s="1">
        <v>3</v>
      </c>
      <c r="KV34" s="1">
        <v>4</v>
      </c>
      <c r="KZ34" s="5"/>
      <c r="LA34" s="1" t="s">
        <v>41</v>
      </c>
      <c r="LB34" s="5">
        <v>1</v>
      </c>
      <c r="LE34" s="1">
        <v>2</v>
      </c>
      <c r="LH34" s="1">
        <v>3</v>
      </c>
      <c r="LK34" s="1">
        <v>4</v>
      </c>
      <c r="LO34" s="5"/>
      <c r="LP34" s="1" t="s">
        <v>41</v>
      </c>
      <c r="LQ34" s="5">
        <v>1</v>
      </c>
      <c r="LT34" s="1">
        <v>2</v>
      </c>
      <c r="LW34" s="1">
        <v>3</v>
      </c>
      <c r="LZ34" s="1">
        <v>4</v>
      </c>
      <c r="MC34" s="5"/>
      <c r="MD34" s="5"/>
      <c r="ME34" s="2" t="s">
        <v>41</v>
      </c>
      <c r="MF34" s="5">
        <v>1</v>
      </c>
      <c r="MI34" s="1">
        <v>2</v>
      </c>
      <c r="ML34" s="1">
        <v>3</v>
      </c>
      <c r="MO34" s="1">
        <v>4</v>
      </c>
      <c r="MS34" s="5"/>
      <c r="MT34" s="1" t="s">
        <v>32</v>
      </c>
      <c r="MU34" s="5">
        <v>1</v>
      </c>
      <c r="MX34" s="1">
        <v>2</v>
      </c>
      <c r="NA34" s="1">
        <v>3</v>
      </c>
      <c r="ND34" s="1">
        <v>4</v>
      </c>
      <c r="NH34" s="5"/>
      <c r="NI34" s="1" t="s">
        <v>32</v>
      </c>
      <c r="NJ34" s="5">
        <v>1</v>
      </c>
      <c r="NM34" s="1">
        <v>2</v>
      </c>
      <c r="NP34" s="1">
        <v>3</v>
      </c>
      <c r="NS34" s="1">
        <v>4</v>
      </c>
    </row>
    <row r="35" spans="1:385" x14ac:dyDescent="0.25">
      <c r="A35" s="2"/>
      <c r="B35" s="1" t="s">
        <v>43</v>
      </c>
      <c r="D35" s="1" t="s">
        <v>44</v>
      </c>
      <c r="E35" s="1" t="s">
        <v>43</v>
      </c>
      <c r="G35" s="1" t="s">
        <v>44</v>
      </c>
      <c r="H35" s="1" t="s">
        <v>43</v>
      </c>
      <c r="J35" s="1" t="s">
        <v>44</v>
      </c>
      <c r="K35" s="1" t="s">
        <v>43</v>
      </c>
      <c r="M35" s="1" t="s">
        <v>44</v>
      </c>
      <c r="N35" s="1" t="s">
        <v>43</v>
      </c>
      <c r="P35" s="1" t="s">
        <v>44</v>
      </c>
      <c r="S35" s="5"/>
      <c r="T35" s="1" t="s">
        <v>43</v>
      </c>
      <c r="V35" s="1" t="s">
        <v>44</v>
      </c>
      <c r="W35" s="1" t="s">
        <v>43</v>
      </c>
      <c r="Y35" s="1" t="s">
        <v>44</v>
      </c>
      <c r="Z35" s="1" t="s">
        <v>43</v>
      </c>
      <c r="AB35" s="1" t="s">
        <v>44</v>
      </c>
      <c r="AC35" s="1" t="s">
        <v>43</v>
      </c>
      <c r="AE35" s="1" t="s">
        <v>44</v>
      </c>
      <c r="AI35" s="1" t="s">
        <v>43</v>
      </c>
      <c r="AK35" s="1" t="s">
        <v>44</v>
      </c>
      <c r="AL35" s="1" t="s">
        <v>43</v>
      </c>
      <c r="AN35" s="1" t="s">
        <v>44</v>
      </c>
      <c r="AO35" s="1" t="s">
        <v>43</v>
      </c>
      <c r="AQ35" s="1" t="s">
        <v>44</v>
      </c>
      <c r="AR35" s="1" t="s">
        <v>43</v>
      </c>
      <c r="AT35" s="1" t="s">
        <v>44</v>
      </c>
      <c r="AV35" s="5"/>
      <c r="AW35" s="2"/>
      <c r="AX35" s="1" t="s">
        <v>43</v>
      </c>
      <c r="AZ35" s="1" t="s">
        <v>44</v>
      </c>
      <c r="BA35" s="1" t="s">
        <v>43</v>
      </c>
      <c r="BC35" s="1" t="s">
        <v>44</v>
      </c>
      <c r="BD35" s="1" t="s">
        <v>43</v>
      </c>
      <c r="BF35" s="1" t="s">
        <v>44</v>
      </c>
      <c r="BG35" s="1" t="s">
        <v>43</v>
      </c>
      <c r="BI35" s="1" t="s">
        <v>44</v>
      </c>
      <c r="BJ35" s="1" t="s">
        <v>43</v>
      </c>
      <c r="BL35" s="1" t="s">
        <v>44</v>
      </c>
      <c r="BN35" s="5"/>
      <c r="BP35" s="1" t="s">
        <v>43</v>
      </c>
      <c r="BR35" s="1" t="s">
        <v>44</v>
      </c>
      <c r="BS35" s="1" t="s">
        <v>43</v>
      </c>
      <c r="BU35" s="1" t="s">
        <v>44</v>
      </c>
      <c r="BV35" s="1" t="s">
        <v>43</v>
      </c>
      <c r="BX35" s="1" t="s">
        <v>44</v>
      </c>
      <c r="BY35" s="1" t="s">
        <v>43</v>
      </c>
      <c r="CA35" s="1" t="s">
        <v>44</v>
      </c>
      <c r="CC35" s="5"/>
      <c r="CD35" s="5"/>
      <c r="CE35" s="1" t="s">
        <v>43</v>
      </c>
      <c r="CG35" s="1" t="s">
        <v>44</v>
      </c>
      <c r="CH35" s="1" t="s">
        <v>43</v>
      </c>
      <c r="CJ35" s="1" t="s">
        <v>44</v>
      </c>
      <c r="CK35" s="1" t="s">
        <v>43</v>
      </c>
      <c r="CM35" s="1" t="s">
        <v>44</v>
      </c>
      <c r="CN35" s="1" t="s">
        <v>43</v>
      </c>
      <c r="CP35" s="1" t="s">
        <v>44</v>
      </c>
      <c r="CQ35" s="5"/>
      <c r="CR35" s="5"/>
      <c r="CS35" s="2"/>
      <c r="CT35" s="1" t="s">
        <v>43</v>
      </c>
      <c r="CV35" s="1" t="s">
        <v>44</v>
      </c>
      <c r="CW35" s="1" t="s">
        <v>43</v>
      </c>
      <c r="CY35" s="1" t="s">
        <v>44</v>
      </c>
      <c r="CZ35" s="1" t="s">
        <v>43</v>
      </c>
      <c r="DB35" s="1" t="s">
        <v>44</v>
      </c>
      <c r="DC35" s="1" t="s">
        <v>43</v>
      </c>
      <c r="DE35" s="1" t="s">
        <v>44</v>
      </c>
      <c r="DG35" s="5"/>
      <c r="DH35" s="5"/>
      <c r="DI35" s="1" t="s">
        <v>43</v>
      </c>
      <c r="DK35" s="1" t="s">
        <v>44</v>
      </c>
      <c r="DL35" s="1" t="s">
        <v>43</v>
      </c>
      <c r="DN35" s="1" t="s">
        <v>44</v>
      </c>
      <c r="DO35" s="1" t="s">
        <v>43</v>
      </c>
      <c r="DQ35" s="1" t="s">
        <v>44</v>
      </c>
      <c r="DR35" s="1" t="s">
        <v>43</v>
      </c>
      <c r="DT35" s="1" t="s">
        <v>44</v>
      </c>
      <c r="DV35" s="5"/>
      <c r="DW35" s="5"/>
      <c r="DX35" s="1" t="s">
        <v>43</v>
      </c>
      <c r="DZ35" s="1" t="s">
        <v>44</v>
      </c>
      <c r="EA35" s="1" t="s">
        <v>43</v>
      </c>
      <c r="EC35" s="1" t="s">
        <v>44</v>
      </c>
      <c r="ED35" s="1" t="s">
        <v>43</v>
      </c>
      <c r="EF35" s="1" t="s">
        <v>44</v>
      </c>
      <c r="EG35" s="1" t="s">
        <v>43</v>
      </c>
      <c r="EI35" s="1" t="s">
        <v>44</v>
      </c>
      <c r="EJ35" s="5"/>
      <c r="EK35" s="5"/>
      <c r="EL35" s="2"/>
      <c r="EM35" s="1" t="s">
        <v>43</v>
      </c>
      <c r="EO35" s="1" t="s">
        <v>44</v>
      </c>
      <c r="EP35" s="1" t="s">
        <v>43</v>
      </c>
      <c r="ER35" s="1" t="s">
        <v>44</v>
      </c>
      <c r="ES35" s="1" t="s">
        <v>43</v>
      </c>
      <c r="EU35" s="1" t="s">
        <v>44</v>
      </c>
      <c r="EV35" s="1" t="s">
        <v>43</v>
      </c>
      <c r="EX35" s="1" t="s">
        <v>44</v>
      </c>
      <c r="EZ35" s="5"/>
      <c r="FA35" s="5"/>
      <c r="FB35" s="1" t="s">
        <v>43</v>
      </c>
      <c r="FD35" s="1" t="s">
        <v>44</v>
      </c>
      <c r="FE35" s="1" t="s">
        <v>43</v>
      </c>
      <c r="FG35" s="1" t="s">
        <v>44</v>
      </c>
      <c r="FH35" s="1" t="s">
        <v>43</v>
      </c>
      <c r="FJ35" s="1" t="s">
        <v>44</v>
      </c>
      <c r="FK35" s="1" t="s">
        <v>43</v>
      </c>
      <c r="FM35" s="1" t="s">
        <v>44</v>
      </c>
      <c r="FO35" s="5"/>
      <c r="FP35" s="5"/>
      <c r="FQ35" s="1" t="s">
        <v>43</v>
      </c>
      <c r="FS35" s="1" t="s">
        <v>44</v>
      </c>
      <c r="FT35" s="1" t="s">
        <v>43</v>
      </c>
      <c r="FV35" s="1" t="s">
        <v>44</v>
      </c>
      <c r="FW35" s="1" t="s">
        <v>43</v>
      </c>
      <c r="FY35" s="1" t="s">
        <v>44</v>
      </c>
      <c r="FZ35" s="1" t="s">
        <v>43</v>
      </c>
      <c r="GB35" s="1" t="s">
        <v>44</v>
      </c>
      <c r="GE35" s="5"/>
      <c r="GF35" s="1" t="s">
        <v>43</v>
      </c>
      <c r="GH35" s="1" t="s">
        <v>44</v>
      </c>
      <c r="GI35" s="1" t="s">
        <v>43</v>
      </c>
      <c r="GK35" s="1" t="s">
        <v>44</v>
      </c>
      <c r="GL35" s="1" t="s">
        <v>43</v>
      </c>
      <c r="GN35" s="1" t="s">
        <v>44</v>
      </c>
      <c r="GO35" s="1" t="s">
        <v>43</v>
      </c>
      <c r="GQ35" s="1" t="s">
        <v>44</v>
      </c>
      <c r="GR35" s="5"/>
      <c r="GS35" s="5"/>
      <c r="GT35" s="2"/>
      <c r="GU35" s="1" t="s">
        <v>43</v>
      </c>
      <c r="GW35" s="1" t="s">
        <v>44</v>
      </c>
      <c r="GX35" s="1" t="s">
        <v>43</v>
      </c>
      <c r="GZ35" s="1" t="s">
        <v>44</v>
      </c>
      <c r="HA35" s="1" t="s">
        <v>43</v>
      </c>
      <c r="HC35" s="1" t="s">
        <v>44</v>
      </c>
      <c r="HD35" s="1" t="s">
        <v>43</v>
      </c>
      <c r="HF35" s="1" t="s">
        <v>44</v>
      </c>
      <c r="HG35" s="1" t="s">
        <v>43</v>
      </c>
      <c r="HI35" s="1" t="s">
        <v>44</v>
      </c>
      <c r="HL35" s="5"/>
      <c r="HM35" s="1" t="s">
        <v>43</v>
      </c>
      <c r="HO35" s="1" t="s">
        <v>44</v>
      </c>
      <c r="HP35" s="1" t="s">
        <v>43</v>
      </c>
      <c r="HR35" s="1" t="s">
        <v>44</v>
      </c>
      <c r="HS35" s="1" t="s">
        <v>43</v>
      </c>
      <c r="HU35" s="1" t="s">
        <v>44</v>
      </c>
      <c r="HV35" s="1" t="s">
        <v>43</v>
      </c>
      <c r="HX35" s="1" t="s">
        <v>44</v>
      </c>
      <c r="HZ35" s="5"/>
      <c r="IA35" s="5"/>
      <c r="IB35" s="1" t="s">
        <v>43</v>
      </c>
      <c r="ID35" s="1" t="s">
        <v>44</v>
      </c>
      <c r="IE35" s="1" t="s">
        <v>43</v>
      </c>
      <c r="IG35" s="1" t="s">
        <v>44</v>
      </c>
      <c r="IH35" s="1" t="s">
        <v>43</v>
      </c>
      <c r="IJ35" s="1" t="s">
        <v>44</v>
      </c>
      <c r="IK35" s="1" t="s">
        <v>43</v>
      </c>
      <c r="IM35" s="1" t="s">
        <v>44</v>
      </c>
      <c r="IN35" s="5"/>
      <c r="IO35" s="5"/>
      <c r="IP35" s="2"/>
      <c r="IQ35" s="1" t="s">
        <v>43</v>
      </c>
      <c r="IS35" s="1" t="s">
        <v>44</v>
      </c>
      <c r="IT35" s="1" t="s">
        <v>43</v>
      </c>
      <c r="IV35" s="1" t="s">
        <v>44</v>
      </c>
      <c r="IW35" s="1" t="s">
        <v>43</v>
      </c>
      <c r="IY35" s="1" t="s">
        <v>44</v>
      </c>
      <c r="IZ35" s="1" t="s">
        <v>43</v>
      </c>
      <c r="JB35" s="1" t="s">
        <v>44</v>
      </c>
      <c r="JC35" s="1" t="s">
        <v>43</v>
      </c>
      <c r="JE35" s="1" t="s">
        <v>44</v>
      </c>
      <c r="JG35" s="5"/>
      <c r="JH35" s="5"/>
      <c r="JI35" s="1" t="s">
        <v>43</v>
      </c>
      <c r="JK35" s="1" t="s">
        <v>44</v>
      </c>
      <c r="JL35" s="1" t="s">
        <v>43</v>
      </c>
      <c r="JN35" s="1" t="s">
        <v>44</v>
      </c>
      <c r="JO35" s="1" t="s">
        <v>43</v>
      </c>
      <c r="JQ35" s="1" t="s">
        <v>44</v>
      </c>
      <c r="JR35" s="1" t="s">
        <v>43</v>
      </c>
      <c r="JT35" s="1" t="s">
        <v>44</v>
      </c>
      <c r="JV35" s="5"/>
      <c r="JW35" s="5"/>
      <c r="JX35" s="1" t="s">
        <v>43</v>
      </c>
      <c r="JZ35" s="1" t="s">
        <v>44</v>
      </c>
      <c r="KA35" s="1" t="s">
        <v>43</v>
      </c>
      <c r="KC35" s="1" t="s">
        <v>44</v>
      </c>
      <c r="KD35" s="1" t="s">
        <v>43</v>
      </c>
      <c r="KF35" s="1" t="s">
        <v>44</v>
      </c>
      <c r="KG35" s="1" t="s">
        <v>43</v>
      </c>
      <c r="KI35" s="1" t="s">
        <v>44</v>
      </c>
      <c r="KJ35" s="5"/>
      <c r="KK35" s="5"/>
      <c r="KL35" s="2"/>
      <c r="KM35" s="1" t="s">
        <v>43</v>
      </c>
      <c r="KO35" s="1" t="s">
        <v>44</v>
      </c>
      <c r="KP35" s="1" t="s">
        <v>43</v>
      </c>
      <c r="KR35" s="1" t="s">
        <v>44</v>
      </c>
      <c r="KS35" s="1" t="s">
        <v>43</v>
      </c>
      <c r="KU35" s="1" t="s">
        <v>44</v>
      </c>
      <c r="KV35" s="1" t="s">
        <v>43</v>
      </c>
      <c r="KX35" s="1" t="s">
        <v>44</v>
      </c>
      <c r="KZ35" s="5"/>
      <c r="LA35" s="5"/>
      <c r="LB35" s="1" t="s">
        <v>43</v>
      </c>
      <c r="LD35" s="1" t="s">
        <v>44</v>
      </c>
      <c r="LE35" s="1" t="s">
        <v>43</v>
      </c>
      <c r="LG35" s="1" t="s">
        <v>44</v>
      </c>
      <c r="LH35" s="1" t="s">
        <v>43</v>
      </c>
      <c r="LJ35" s="1" t="s">
        <v>44</v>
      </c>
      <c r="LK35" s="1" t="s">
        <v>43</v>
      </c>
      <c r="LM35" s="1" t="s">
        <v>44</v>
      </c>
      <c r="LO35" s="5"/>
      <c r="LP35" s="5"/>
      <c r="LQ35" s="1" t="s">
        <v>43</v>
      </c>
      <c r="LS35" s="1" t="s">
        <v>44</v>
      </c>
      <c r="LT35" s="1" t="s">
        <v>43</v>
      </c>
      <c r="LV35" s="1" t="s">
        <v>44</v>
      </c>
      <c r="LW35" s="1" t="s">
        <v>43</v>
      </c>
      <c r="LY35" s="1" t="s">
        <v>44</v>
      </c>
      <c r="LZ35" s="1" t="s">
        <v>43</v>
      </c>
      <c r="MB35" s="1" t="s">
        <v>44</v>
      </c>
      <c r="MC35" s="5"/>
      <c r="MD35" s="5"/>
      <c r="ME35" s="2"/>
      <c r="MF35" s="1" t="s">
        <v>43</v>
      </c>
      <c r="MH35" s="1" t="s">
        <v>44</v>
      </c>
      <c r="MI35" s="1" t="s">
        <v>43</v>
      </c>
      <c r="MK35" s="1" t="s">
        <v>44</v>
      </c>
      <c r="ML35" s="1" t="s">
        <v>43</v>
      </c>
      <c r="MN35" s="1" t="s">
        <v>44</v>
      </c>
      <c r="MO35" s="1" t="s">
        <v>43</v>
      </c>
      <c r="MQ35" s="1" t="s">
        <v>44</v>
      </c>
      <c r="MS35" s="5"/>
      <c r="MT35" s="5"/>
      <c r="MU35" s="1" t="s">
        <v>43</v>
      </c>
      <c r="MW35" s="1" t="s">
        <v>44</v>
      </c>
      <c r="MX35" s="1" t="s">
        <v>43</v>
      </c>
      <c r="MZ35" s="1" t="s">
        <v>44</v>
      </c>
      <c r="NA35" s="1" t="s">
        <v>43</v>
      </c>
      <c r="NC35" s="1" t="s">
        <v>44</v>
      </c>
      <c r="ND35" s="1" t="s">
        <v>43</v>
      </c>
      <c r="NF35" s="1" t="s">
        <v>44</v>
      </c>
      <c r="NH35" s="5"/>
      <c r="NI35" s="5"/>
      <c r="NJ35" s="1" t="s">
        <v>43</v>
      </c>
      <c r="NL35" s="1" t="s">
        <v>44</v>
      </c>
      <c r="NM35" s="1" t="s">
        <v>43</v>
      </c>
      <c r="NO35" s="1" t="s">
        <v>44</v>
      </c>
      <c r="NP35" s="1" t="s">
        <v>43</v>
      </c>
      <c r="NR35" s="1" t="s">
        <v>44</v>
      </c>
      <c r="NS35" s="1" t="s">
        <v>43</v>
      </c>
      <c r="NU35" s="1" t="s">
        <v>44</v>
      </c>
    </row>
    <row r="36" spans="1:385" x14ac:dyDescent="0.25">
      <c r="A36" s="2"/>
      <c r="B36" s="1">
        <v>1</v>
      </c>
      <c r="C36" s="1">
        <v>847</v>
      </c>
      <c r="D36" s="1">
        <f>AVERAGE(C36,C37,C38)</f>
        <v>837.33333333333337</v>
      </c>
      <c r="E36" s="1">
        <v>1</v>
      </c>
      <c r="F36" s="1">
        <v>863</v>
      </c>
      <c r="G36" s="1">
        <f>AVERAGE(F36:F38)</f>
        <v>852</v>
      </c>
      <c r="H36" s="1">
        <v>1</v>
      </c>
      <c r="I36" s="1">
        <v>875</v>
      </c>
      <c r="J36" s="1">
        <f>AVERAGE(I36:I38)</f>
        <v>867.33333333333337</v>
      </c>
      <c r="K36" s="1">
        <v>1</v>
      </c>
      <c r="L36" s="1">
        <v>813</v>
      </c>
      <c r="M36" s="1">
        <f>AVERAGE(L36:L38)</f>
        <v>835.66666666666663</v>
      </c>
      <c r="N36" s="1">
        <v>1</v>
      </c>
      <c r="O36" s="1">
        <v>845</v>
      </c>
      <c r="P36" s="1">
        <f>AVERAGE(O36:O38)</f>
        <v>835.66666666666663</v>
      </c>
      <c r="S36" s="5"/>
      <c r="T36" s="1">
        <v>1</v>
      </c>
      <c r="U36" s="1">
        <v>989.81287878787896</v>
      </c>
      <c r="V36" s="1">
        <f>AVERAGE(U36:U38)</f>
        <v>1011.672128000013</v>
      </c>
      <c r="W36" s="1">
        <v>1</v>
      </c>
      <c r="X36" s="1">
        <v>1030.2574626865701</v>
      </c>
      <c r="Y36" s="1">
        <f>AVERAGE(X36:X38)</f>
        <v>1023.7894860665414</v>
      </c>
      <c r="Z36" s="1">
        <v>1</v>
      </c>
      <c r="AA36" s="1">
        <v>1026.0623853211</v>
      </c>
      <c r="AB36" s="1">
        <f>AVERAGE(AA36:AA38)</f>
        <v>1031.7201152456901</v>
      </c>
      <c r="AC36" s="1">
        <v>1</v>
      </c>
      <c r="AD36" s="1">
        <v>1027.8329336530801</v>
      </c>
      <c r="AE36" s="1">
        <f>AVERAGE(AD36:AD38)</f>
        <v>1033.1668451871999</v>
      </c>
      <c r="AI36" s="1">
        <v>1</v>
      </c>
      <c r="AJ36" s="1">
        <v>1148.86868686869</v>
      </c>
      <c r="AK36" s="1">
        <f>AVERAGE(AJ36:AJ38)</f>
        <v>1188.8711281169467</v>
      </c>
      <c r="AL36" s="1">
        <v>1</v>
      </c>
      <c r="AM36" s="1">
        <v>1106.84003656307</v>
      </c>
      <c r="AN36" s="1">
        <f>AVERAGE(AM36:AM38)</f>
        <v>1177.0026114510833</v>
      </c>
      <c r="AO36" s="1">
        <v>1</v>
      </c>
      <c r="AP36" s="1">
        <v>1238.1106639838999</v>
      </c>
      <c r="AQ36" s="1">
        <f>AVERAGE(AP36:AP38)</f>
        <v>1206.2000628047033</v>
      </c>
      <c r="AR36" s="1">
        <v>1</v>
      </c>
      <c r="AS36" s="1">
        <v>1213.73268921095</v>
      </c>
      <c r="AT36" s="1">
        <f>AVERAGE(AS36:AS38)</f>
        <v>1236.1147953865068</v>
      </c>
      <c r="AV36" s="5"/>
      <c r="AW36" s="2"/>
      <c r="AX36" s="1">
        <v>1</v>
      </c>
      <c r="AY36" s="1">
        <v>983</v>
      </c>
      <c r="AZ36" s="1">
        <f>AVERAGE(AY36:AY38)</f>
        <v>990.33333333333337</v>
      </c>
      <c r="BA36" s="1">
        <v>1</v>
      </c>
      <c r="BB36" s="1">
        <v>971</v>
      </c>
      <c r="BC36" s="1">
        <f>AVERAGE(BB36:BB38)</f>
        <v>982</v>
      </c>
      <c r="BD36" s="1">
        <v>1</v>
      </c>
      <c r="BE36" s="1">
        <v>982</v>
      </c>
      <c r="BF36" s="1">
        <f>AVERAGE(BE36:BE38)</f>
        <v>973.66666666666663</v>
      </c>
      <c r="BG36" s="1">
        <v>1</v>
      </c>
      <c r="BH36" s="1">
        <v>978</v>
      </c>
      <c r="BI36" s="1">
        <f>AVERAGE(BH36:BH38)</f>
        <v>973.33333333333337</v>
      </c>
      <c r="BJ36" s="1">
        <v>1</v>
      </c>
      <c r="BK36" s="1">
        <v>962</v>
      </c>
      <c r="BL36" s="1">
        <f>AVERAGE(BK36:BK38)</f>
        <v>980.66666666666663</v>
      </c>
      <c r="BN36" s="5"/>
      <c r="BP36" s="1">
        <v>1</v>
      </c>
      <c r="BQ36" s="1">
        <v>1199.91845196959</v>
      </c>
      <c r="BR36" s="1">
        <f>AVERAGE(BQ36:BQ38)</f>
        <v>1258.1412994053333</v>
      </c>
      <c r="BS36" s="1">
        <v>1</v>
      </c>
      <c r="BT36" s="1">
        <v>1284.2188728702499</v>
      </c>
      <c r="BU36" s="1">
        <f>AVERAGE(BT36:BT38)</f>
        <v>1345.7404924935199</v>
      </c>
      <c r="BV36" s="1">
        <v>1</v>
      </c>
      <c r="BW36" s="1">
        <v>1364.5663401602801</v>
      </c>
      <c r="BX36" s="1">
        <f>AVERAGE(BW36:BW38)</f>
        <v>1484.5988673970833</v>
      </c>
      <c r="BY36" s="1">
        <v>1</v>
      </c>
      <c r="BZ36" s="1">
        <v>1431.8458844133099</v>
      </c>
      <c r="CA36" s="1">
        <f>AVERAGE(BZ36:BZ38)</f>
        <v>1508.5281958216501</v>
      </c>
      <c r="CC36" s="5"/>
      <c r="CD36" s="5"/>
      <c r="CE36" s="1">
        <v>1</v>
      </c>
      <c r="CF36" s="1">
        <v>1010.17071094083</v>
      </c>
      <c r="CG36" s="1">
        <f>AVERAGE(CF36:CF38)</f>
        <v>1063.9614088409933</v>
      </c>
      <c r="CH36" s="1">
        <v>1</v>
      </c>
      <c r="CI36" s="1">
        <v>1170.7466116676501</v>
      </c>
      <c r="CJ36" s="1">
        <f>AVERAGE(CI36:CI38)</f>
        <v>1255.7309728461598</v>
      </c>
      <c r="CK36" s="1">
        <v>1</v>
      </c>
      <c r="CL36" s="1">
        <v>1334.44745929946</v>
      </c>
      <c r="CM36" s="1">
        <f>AVERAGE(CL36:CL38)</f>
        <v>1445.1149264994967</v>
      </c>
      <c r="CN36" s="1">
        <v>1</v>
      </c>
      <c r="CO36" s="1">
        <v>1057.0939414567699</v>
      </c>
      <c r="CP36" s="1">
        <f>AVERAGE(CO36:CO38)</f>
        <v>1110.0908264066666</v>
      </c>
      <c r="CQ36" s="5"/>
      <c r="CR36" s="5"/>
      <c r="CS36" s="2"/>
      <c r="CT36" s="1">
        <v>1</v>
      </c>
      <c r="CU36" s="1">
        <v>1178.47642857143</v>
      </c>
      <c r="CV36" s="1">
        <f>AVERAGE(CU36:CU38)</f>
        <v>1233.2007655244133</v>
      </c>
      <c r="CW36" s="1">
        <v>1</v>
      </c>
      <c r="CX36" s="1">
        <v>1261.3031249999999</v>
      </c>
      <c r="CY36" s="1">
        <f>AVERAGE(CX36:CX38)</f>
        <v>1361.0619416009567</v>
      </c>
      <c r="CZ36" s="1">
        <v>1</v>
      </c>
      <c r="DA36" s="1">
        <v>1366.7756060890799</v>
      </c>
      <c r="DB36" s="1">
        <f>AVERAGE(DA36:DA38)</f>
        <v>1407.5405652222501</v>
      </c>
      <c r="DC36" s="1">
        <v>1</v>
      </c>
      <c r="DD36" s="1">
        <v>1516.0201525054499</v>
      </c>
      <c r="DE36" s="1">
        <f>AVERAGE(DD36:DD38)</f>
        <v>1469.5123683755864</v>
      </c>
      <c r="DG36" s="5"/>
      <c r="DH36" s="5"/>
      <c r="DI36" s="1">
        <v>1</v>
      </c>
      <c r="DJ36" s="1">
        <v>1451.3699835074201</v>
      </c>
      <c r="DK36" s="1">
        <f>AVERAGE(DJ36:DJ38)</f>
        <v>1574.0645366270167</v>
      </c>
      <c r="DL36" s="1">
        <v>1</v>
      </c>
      <c r="DM36" s="1">
        <v>1183.19978225367</v>
      </c>
      <c r="DN36" s="1">
        <f>AVERAGE(DM36:DM38)</f>
        <v>1254.7244875933666</v>
      </c>
      <c r="DO36" s="1">
        <v>1</v>
      </c>
      <c r="DP36" s="1">
        <v>1251.4092685650501</v>
      </c>
      <c r="DQ36" s="1">
        <f>AVERAGE(DP36:DP38)</f>
        <v>1290.5279327611668</v>
      </c>
      <c r="DR36" s="1">
        <v>1</v>
      </c>
      <c r="DS36" s="1">
        <v>1365.72997032641</v>
      </c>
      <c r="DT36" s="1">
        <f>AVERAGE(DS36:DS38)</f>
        <v>1442.2795236496033</v>
      </c>
      <c r="DV36" s="5"/>
      <c r="DW36" s="5"/>
      <c r="DX36" s="1">
        <v>1</v>
      </c>
      <c r="DY36" s="1">
        <v>2273.8340350877202</v>
      </c>
      <c r="DZ36" s="1">
        <f>AVERAGE(DY36:DY38)</f>
        <v>2427.9004127155767</v>
      </c>
      <c r="EA36" s="1">
        <v>1</v>
      </c>
      <c r="EB36" s="1">
        <v>2154.3799621928201</v>
      </c>
      <c r="EC36" s="1">
        <f>AVERAGE(EB36:EB38)</f>
        <v>2373.7566117737101</v>
      </c>
      <c r="ED36" s="1">
        <v>1</v>
      </c>
      <c r="EE36" s="1">
        <v>2494.3925035360699</v>
      </c>
      <c r="EF36" s="1">
        <f>AVERAGE(EE36:EE38)</f>
        <v>2746.9842339323636</v>
      </c>
      <c r="EG36" s="1">
        <v>1</v>
      </c>
      <c r="EH36" s="1">
        <v>2494.3925035360699</v>
      </c>
      <c r="EI36" s="1">
        <f>AVERAGE(EH36:EH38)</f>
        <v>2746.9842339323636</v>
      </c>
      <c r="EJ36" s="5"/>
      <c r="EK36" s="5"/>
      <c r="EL36" s="2"/>
      <c r="EM36" s="1">
        <v>1</v>
      </c>
      <c r="EN36" s="1">
        <v>1188.9142999501701</v>
      </c>
      <c r="EO36" s="1">
        <f>AVERAGE(EN36:EN38)</f>
        <v>1251.3627577244868</v>
      </c>
      <c r="EP36" s="1">
        <v>1</v>
      </c>
      <c r="EQ36" s="1">
        <v>1154.6514437242199</v>
      </c>
      <c r="ER36" s="1">
        <f>AVERAGE(EQ36:EQ38)</f>
        <v>1236.5492985546832</v>
      </c>
      <c r="ES36" s="1">
        <v>1</v>
      </c>
      <c r="ET36" s="1">
        <v>1225.7368884971399</v>
      </c>
      <c r="EU36" s="1">
        <f>AVERAGE(ET36:ET38)</f>
        <v>1268.0631983594701</v>
      </c>
      <c r="EV36" s="1">
        <v>1</v>
      </c>
      <c r="EW36" s="1">
        <v>1210.63546160483</v>
      </c>
      <c r="EX36" s="1">
        <f>AVERAGE(EW36:EW38)</f>
        <v>1285.7930643291966</v>
      </c>
      <c r="EZ36" s="5"/>
      <c r="FA36" s="5"/>
      <c r="FB36" s="1">
        <v>1</v>
      </c>
      <c r="FC36" s="1">
        <v>2374.3865443425102</v>
      </c>
      <c r="FD36" s="1">
        <f>AVERAGE(FC36:FC38)</f>
        <v>2478.5946742902634</v>
      </c>
      <c r="FE36" s="1">
        <v>1</v>
      </c>
      <c r="FF36" s="1">
        <v>2437.6466346153802</v>
      </c>
      <c r="FG36" s="1">
        <f>AVERAGE(FF36:FF38)</f>
        <v>2626.5134750392235</v>
      </c>
      <c r="FH36" s="1">
        <v>1</v>
      </c>
      <c r="FI36" s="1">
        <v>3053.5093062605802</v>
      </c>
      <c r="FJ36" s="1">
        <f>AVERAGE(FI36:FI38)</f>
        <v>3184.0259470800797</v>
      </c>
      <c r="FK36" s="1">
        <v>1</v>
      </c>
      <c r="FL36" s="1">
        <v>2764.56911764706</v>
      </c>
      <c r="FM36" s="1">
        <f>AVERAGE(FL36:FL38)</f>
        <v>2899.0723806000501</v>
      </c>
      <c r="FO36" s="5"/>
      <c r="FP36" s="5"/>
      <c r="FQ36" s="1">
        <v>1</v>
      </c>
      <c r="FR36" s="1">
        <v>1386.3029336734701</v>
      </c>
      <c r="FS36" s="1">
        <f>AVERAGE(FR36:FR38)</f>
        <v>1444.5211896725632</v>
      </c>
      <c r="FT36" s="1">
        <v>1</v>
      </c>
      <c r="FU36" s="1">
        <v>1329.2848799480901</v>
      </c>
      <c r="FV36" s="1">
        <f>AVERAGE(FU36:FU38)</f>
        <v>1384.6147407519866</v>
      </c>
      <c r="FW36" s="1">
        <v>1</v>
      </c>
      <c r="FX36" s="1">
        <v>1357.4266495836</v>
      </c>
      <c r="FY36" s="1">
        <f>AVERAGE(FX36:FX38)</f>
        <v>1393.2154272022733</v>
      </c>
      <c r="FZ36" s="1">
        <v>1</v>
      </c>
      <c r="GA36" s="1">
        <v>1357.4266495836</v>
      </c>
      <c r="GB36" s="1">
        <f>AVERAGE(GA36:GA38)</f>
        <v>1393.2154272022733</v>
      </c>
      <c r="GE36" s="5"/>
      <c r="GF36" s="1">
        <v>1</v>
      </c>
      <c r="GG36" s="1">
        <v>1623.4463390170499</v>
      </c>
      <c r="GH36" s="1">
        <f>AVERAGE(GG36:GG38)</f>
        <v>1769.99993049922</v>
      </c>
      <c r="GI36" s="1">
        <v>1</v>
      </c>
      <c r="GJ36" s="1">
        <v>1703.47244094488</v>
      </c>
      <c r="GK36" s="1">
        <f>AVERAGE(GJ36:GJ38)</f>
        <v>1825.6611306703569</v>
      </c>
      <c r="GL36" s="1">
        <v>1</v>
      </c>
      <c r="GM36" s="1">
        <v>1610.08879363135</v>
      </c>
      <c r="GN36" s="1">
        <f>AVERAGE(GM36:GM38)</f>
        <v>1720.9198264141867</v>
      </c>
      <c r="GO36" s="1">
        <v>1</v>
      </c>
      <c r="GP36" s="1">
        <v>1740.74775851763</v>
      </c>
      <c r="GQ36" s="1">
        <f>AVERAGE(GP36:GP38)</f>
        <v>1823.8983390469266</v>
      </c>
      <c r="GR36" s="5"/>
      <c r="GS36" s="5"/>
      <c r="GT36" s="2"/>
      <c r="GU36" s="1">
        <v>1</v>
      </c>
      <c r="GV36" s="1">
        <v>911</v>
      </c>
      <c r="GW36" s="1">
        <f>AVERAGE(GV36:GV38)</f>
        <v>904.33333333333337</v>
      </c>
      <c r="GX36" s="1">
        <v>1</v>
      </c>
      <c r="GY36" s="1">
        <v>920</v>
      </c>
      <c r="GZ36" s="1">
        <f>AVERAGE(GY36:GY38)</f>
        <v>927.33333333333337</v>
      </c>
      <c r="HA36" s="1">
        <v>1</v>
      </c>
      <c r="HB36" s="1">
        <v>887</v>
      </c>
      <c r="HC36" s="1">
        <f>AVERAGE(HB36:HB38)</f>
        <v>893.66666666666663</v>
      </c>
      <c r="HD36" s="1">
        <v>1</v>
      </c>
      <c r="HE36" s="1">
        <v>859</v>
      </c>
      <c r="HF36" s="1">
        <f>AVERAGE(HE36:HE38)</f>
        <v>876</v>
      </c>
      <c r="HG36" s="1">
        <v>1</v>
      </c>
      <c r="HH36" s="1">
        <v>823</v>
      </c>
      <c r="HI36" s="1">
        <f>AVERAGE(HH36:HH38)</f>
        <v>834.66666666666663</v>
      </c>
      <c r="HL36" s="5"/>
      <c r="HM36" s="1">
        <v>1</v>
      </c>
      <c r="HN36" s="1">
        <v>998.06885397412202</v>
      </c>
      <c r="HO36" s="1">
        <f>AVERAGE(HN36:HN38)</f>
        <v>1020.3705032934007</v>
      </c>
      <c r="HP36" s="1">
        <v>1</v>
      </c>
      <c r="HQ36" s="1">
        <v>975.90405117270802</v>
      </c>
      <c r="HR36" s="1">
        <f>AVERAGE(HQ36:HQ38)</f>
        <v>1024.126178523836</v>
      </c>
      <c r="HS36" s="1">
        <v>1</v>
      </c>
      <c r="HT36" s="1">
        <v>971.47184466019405</v>
      </c>
      <c r="HU36" s="1">
        <f>AVERAGE(HT36:HT38)</f>
        <v>1045.6142714981813</v>
      </c>
      <c r="HV36" s="1">
        <v>1</v>
      </c>
      <c r="HW36" s="1">
        <v>990.62448740480397</v>
      </c>
      <c r="HX36" s="1">
        <f>AVERAGE(HW36:HW38)</f>
        <v>1048.0777012278647</v>
      </c>
      <c r="HZ36" s="5"/>
      <c r="IA36" s="5"/>
      <c r="IB36" s="1">
        <v>1</v>
      </c>
      <c r="IC36" s="1">
        <v>1761.2208300704799</v>
      </c>
      <c r="ID36" s="1">
        <f>AVERAGE(IC36:IC38)</f>
        <v>1814.01230544857</v>
      </c>
      <c r="IE36" s="1">
        <v>1</v>
      </c>
      <c r="IF36" s="1">
        <v>975.50475367329295</v>
      </c>
      <c r="IG36" s="1">
        <f>AVERAGE(IF36:IF38)</f>
        <v>995.06807132842812</v>
      </c>
      <c r="IH36" s="1">
        <v>1</v>
      </c>
      <c r="II36" s="1">
        <v>926.21468662301197</v>
      </c>
      <c r="IJ36" s="1">
        <f>AVERAGE(II36:II38)</f>
        <v>984.18970747140736</v>
      </c>
      <c r="IK36" s="1">
        <v>1</v>
      </c>
      <c r="IL36" s="1">
        <v>937.72</v>
      </c>
      <c r="IM36" s="1">
        <f>AVERAGE(IL36:IL38)</f>
        <v>983.40255169097134</v>
      </c>
      <c r="IN36" s="5"/>
      <c r="IO36" s="5"/>
      <c r="IP36" s="2"/>
      <c r="IQ36" s="1">
        <v>1</v>
      </c>
      <c r="IR36" s="1">
        <v>894</v>
      </c>
      <c r="IS36" s="1">
        <f>AVERAGE(IR36:IR38)</f>
        <v>883.66666666666663</v>
      </c>
      <c r="IT36" s="1">
        <v>1</v>
      </c>
      <c r="IU36" s="1">
        <v>892</v>
      </c>
      <c r="IV36" s="1">
        <f>AVERAGE(IU36:IU38)</f>
        <v>891.66666666666663</v>
      </c>
      <c r="IW36" s="1">
        <v>1</v>
      </c>
      <c r="IX36" s="1">
        <v>890</v>
      </c>
      <c r="IY36" s="1">
        <f>AVERAGE(IX36:IX38)</f>
        <v>889.66666666666663</v>
      </c>
      <c r="IZ36" s="1">
        <v>1</v>
      </c>
      <c r="JA36" s="1">
        <v>890</v>
      </c>
      <c r="JB36" s="1">
        <f>AVERAGE(JA36:JA38)</f>
        <v>889</v>
      </c>
      <c r="JC36" s="1">
        <v>1</v>
      </c>
      <c r="JD36" s="1">
        <v>871</v>
      </c>
      <c r="JE36" s="1">
        <f>AVERAGE(JD36:JD38)</f>
        <v>873.33333333333337</v>
      </c>
      <c r="JG36" s="5"/>
      <c r="JH36" s="5"/>
      <c r="JI36" s="1">
        <v>1</v>
      </c>
      <c r="JJ36" s="1">
        <v>1100.9765795206999</v>
      </c>
      <c r="JK36" s="1">
        <f>AVERAGE(JJ36:JJ38)</f>
        <v>1132.57485833583</v>
      </c>
      <c r="JL36" s="1">
        <v>1</v>
      </c>
      <c r="JM36" s="1">
        <v>1024.0267105744599</v>
      </c>
      <c r="JN36" s="1">
        <f>AVERAGE(JM36:JM38)</f>
        <v>1103.9591239696999</v>
      </c>
      <c r="JO36" s="1">
        <v>1</v>
      </c>
      <c r="JP36" s="1">
        <v>1056.7784503631999</v>
      </c>
      <c r="JQ36" s="1">
        <f>AVERAGE(JP36:JP38)</f>
        <v>1102.1334296512366</v>
      </c>
      <c r="JR36" s="1">
        <v>1</v>
      </c>
      <c r="JS36" s="1">
        <v>1067.1575102279401</v>
      </c>
      <c r="JT36" s="1">
        <f>AVERAGE(JS36:JS38)</f>
        <v>1108.6805234894266</v>
      </c>
      <c r="JV36" s="5"/>
      <c r="JW36" s="5"/>
      <c r="JX36" s="1">
        <v>1</v>
      </c>
      <c r="JY36" s="1">
        <v>1567.1564285714301</v>
      </c>
      <c r="JZ36" s="1">
        <f>AVERAGE(JY36:JY38)</f>
        <v>1666.0996931892735</v>
      </c>
      <c r="KA36" s="1">
        <v>1</v>
      </c>
      <c r="KB36" s="1">
        <v>1296.77849588719</v>
      </c>
      <c r="KC36" s="1">
        <f>AVERAGE(KB36:KB38)</f>
        <v>1347.04012116379</v>
      </c>
      <c r="KD36" s="1">
        <v>1</v>
      </c>
      <c r="KE36" s="1">
        <v>1264.1794214573399</v>
      </c>
      <c r="KF36" s="1">
        <f>AVERAGE(KE36:KE38)</f>
        <v>1251.4681341206733</v>
      </c>
      <c r="KG36" s="1">
        <v>1</v>
      </c>
      <c r="KH36" s="1">
        <v>1032.66890149562</v>
      </c>
      <c r="KI36" s="1">
        <f>AVERAGE(KH36:KH38)</f>
        <v>1014.6242871613</v>
      </c>
      <c r="KJ36" s="5"/>
      <c r="KK36" s="5"/>
      <c r="KL36" s="2"/>
      <c r="KM36" s="1">
        <v>1</v>
      </c>
      <c r="KN36" s="1">
        <v>955.66062071745296</v>
      </c>
      <c r="KO36" s="1">
        <f>AVERAGE(KN36:KN38)</f>
        <v>1004.8738216994043</v>
      </c>
      <c r="KP36" s="1">
        <v>1</v>
      </c>
      <c r="KQ36" s="1">
        <v>951.84546703296701</v>
      </c>
      <c r="KR36" s="1">
        <f>AVERAGE(KQ36:KQ38)</f>
        <v>1017.9680787309857</v>
      </c>
      <c r="KS36" s="1">
        <v>1</v>
      </c>
      <c r="KT36" s="1">
        <v>1049.7627408993601</v>
      </c>
      <c r="KU36" s="1">
        <f>AVERAGE(KT36:KT38)</f>
        <v>1109.2441958871998</v>
      </c>
      <c r="KV36" s="1">
        <v>1</v>
      </c>
      <c r="KW36" s="1">
        <v>1029.0684039087901</v>
      </c>
      <c r="KX36" s="1">
        <f>AVERAGE(KW36:KW38)</f>
        <v>1056.3736781918233</v>
      </c>
      <c r="KZ36" s="5"/>
      <c r="LA36" s="5"/>
      <c r="LB36" s="1">
        <v>1</v>
      </c>
      <c r="LC36" s="1">
        <v>1112.1488740617201</v>
      </c>
      <c r="LD36" s="1">
        <f>AVERAGE(LC36:LC38)</f>
        <v>1152.6940738908399</v>
      </c>
      <c r="LE36" s="1">
        <v>1</v>
      </c>
      <c r="LF36" s="1">
        <v>1050.5616264294799</v>
      </c>
      <c r="LG36" s="1">
        <f>AVERAGE(LF36:LF38)</f>
        <v>1105.4148042686566</v>
      </c>
      <c r="LH36" s="1">
        <v>1</v>
      </c>
      <c r="LI36" s="1">
        <v>1090.0093708166</v>
      </c>
      <c r="LJ36" s="1">
        <f>AVERAGE(LI36:LI38)</f>
        <v>1145.1813474315902</v>
      </c>
      <c r="LK36" s="1">
        <v>1</v>
      </c>
      <c r="LL36" s="1">
        <v>1139.3812893081799</v>
      </c>
      <c r="LM36" s="1">
        <f>AVERAGE(LL36:LL38)</f>
        <v>1193.0223569754664</v>
      </c>
      <c r="LO36" s="5"/>
      <c r="LP36" s="5"/>
      <c r="LQ36" s="1">
        <v>1</v>
      </c>
      <c r="LR36" s="1">
        <v>1237.2630272952899</v>
      </c>
      <c r="LS36" s="1">
        <f>AVERAGE(LR36:LR38)</f>
        <v>1342.4766037271331</v>
      </c>
      <c r="LT36" s="1">
        <v>1</v>
      </c>
      <c r="LU36" s="1">
        <v>1258.4908641975301</v>
      </c>
      <c r="LV36" s="1">
        <f>AVERAGE(LU36:LU38)</f>
        <v>1331.89625721836</v>
      </c>
      <c r="LW36" s="1">
        <v>1</v>
      </c>
      <c r="LX36" s="1">
        <v>1241.40747438216</v>
      </c>
      <c r="LY36" s="1">
        <f>AVERAGE(LX36:LX38)</f>
        <v>1326.9448603832666</v>
      </c>
      <c r="LZ36" s="1">
        <v>1</v>
      </c>
      <c r="MA36" s="1">
        <v>1329.86433969054</v>
      </c>
      <c r="MB36" s="1">
        <f>AVERAGE(MA36:MA38)</f>
        <v>1456.2017907583534</v>
      </c>
      <c r="MC36" s="5"/>
      <c r="MD36" s="5"/>
      <c r="ME36" s="2"/>
      <c r="MF36" s="1">
        <v>1</v>
      </c>
      <c r="MG36" s="1">
        <v>2440.2764556962002</v>
      </c>
      <c r="MH36" s="1">
        <f>AVERAGE(MG36:MG38)</f>
        <v>2555.3337372969268</v>
      </c>
      <c r="MI36" s="1">
        <v>1</v>
      </c>
      <c r="MJ36" s="1">
        <v>2508.3656270736601</v>
      </c>
      <c r="MK36" s="1">
        <f>AVERAGE(MJ36:MJ38)</f>
        <v>2578.1793257066565</v>
      </c>
      <c r="ML36" s="1">
        <v>1</v>
      </c>
      <c r="MM36" s="1">
        <v>2461.6201923076901</v>
      </c>
      <c r="MN36" s="1">
        <f>AVERAGE(MM36:MM38)</f>
        <v>2569.1142442999535</v>
      </c>
      <c r="MO36" s="1">
        <v>1</v>
      </c>
      <c r="MP36" s="1">
        <v>2379.57745480326</v>
      </c>
      <c r="MQ36" s="1">
        <f>AVERAGE(MP36:MP38)</f>
        <v>2549.5792002851331</v>
      </c>
      <c r="MS36" s="5"/>
      <c r="MT36" s="5"/>
      <c r="MU36" s="1">
        <v>1</v>
      </c>
      <c r="MV36" s="1">
        <v>1196.6486486486499</v>
      </c>
      <c r="MW36" s="1">
        <f>AVERAGE(MV36:MV38)</f>
        <v>1209.5203613059432</v>
      </c>
      <c r="MX36" s="1">
        <v>1</v>
      </c>
      <c r="MY36" s="1">
        <v>1232.6379247351099</v>
      </c>
      <c r="MZ36" s="1">
        <f>AVERAGE(MY36:MY38)</f>
        <v>1267.5488227735832</v>
      </c>
      <c r="NA36" s="1">
        <v>1</v>
      </c>
      <c r="NB36" s="1">
        <v>1381.2306604985899</v>
      </c>
      <c r="NC36" s="1">
        <f>AVERAGE(NB36:NB38)</f>
        <v>1427.6373459873132</v>
      </c>
      <c r="ND36" s="1">
        <v>1</v>
      </c>
      <c r="NE36" s="1">
        <v>1248.98713826367</v>
      </c>
      <c r="NF36" s="1">
        <f>AVERAGE(NE36:NE38)</f>
        <v>1373.08341767259</v>
      </c>
      <c r="NH36" s="5"/>
      <c r="NI36" s="5"/>
      <c r="NJ36" s="1">
        <v>1</v>
      </c>
      <c r="NK36" s="1">
        <v>1591.1625079974399</v>
      </c>
      <c r="NL36" s="1">
        <f>AVERAGE(NK36:NK38)</f>
        <v>1759.1884005769534</v>
      </c>
      <c r="NM36" s="1">
        <v>1</v>
      </c>
      <c r="NN36" s="1">
        <v>1757.55381667199</v>
      </c>
      <c r="NO36" s="1">
        <f>AVERAGE(NN36:NN38)</f>
        <v>1782.1693252883499</v>
      </c>
      <c r="NP36" s="1">
        <v>1</v>
      </c>
      <c r="NQ36" s="1">
        <v>1805.7573284980399</v>
      </c>
      <c r="NR36" s="1">
        <f>AVERAGE(NQ36:NQ38)</f>
        <v>1917.3595579285566</v>
      </c>
      <c r="NS36" s="1">
        <v>1</v>
      </c>
      <c r="NT36" s="1">
        <v>1836.0849256900201</v>
      </c>
      <c r="NU36" s="1">
        <f>AVERAGE(NT36:NT38)</f>
        <v>1976.864772065587</v>
      </c>
    </row>
    <row r="37" spans="1:385" x14ac:dyDescent="0.25">
      <c r="A37" s="2"/>
      <c r="B37" s="1">
        <v>2</v>
      </c>
      <c r="C37" s="1">
        <v>826</v>
      </c>
      <c r="E37" s="1">
        <v>2</v>
      </c>
      <c r="F37" s="1">
        <v>832</v>
      </c>
      <c r="H37" s="1">
        <v>2</v>
      </c>
      <c r="I37" s="1">
        <v>838</v>
      </c>
      <c r="K37" s="1">
        <v>2</v>
      </c>
      <c r="L37" s="1">
        <v>818</v>
      </c>
      <c r="N37" s="1">
        <v>2</v>
      </c>
      <c r="O37" s="1">
        <v>806</v>
      </c>
      <c r="S37" s="5"/>
      <c r="T37" s="1">
        <v>2</v>
      </c>
      <c r="U37" s="1">
        <v>1032.25692883895</v>
      </c>
      <c r="W37" s="1">
        <v>2</v>
      </c>
      <c r="X37" s="1">
        <v>1056.8756281407</v>
      </c>
      <c r="Z37" s="1">
        <v>2</v>
      </c>
      <c r="AA37" s="1">
        <v>1068.23818181818</v>
      </c>
      <c r="AC37" s="1">
        <v>2</v>
      </c>
      <c r="AD37" s="1">
        <v>1059.1241935483899</v>
      </c>
      <c r="AI37" s="1">
        <v>2</v>
      </c>
      <c r="AJ37" s="1">
        <v>1221.17136414882</v>
      </c>
      <c r="AL37" s="1">
        <v>2</v>
      </c>
      <c r="AM37" s="1">
        <v>1213.41483516484</v>
      </c>
      <c r="AO37" s="1">
        <v>2</v>
      </c>
      <c r="AP37" s="1">
        <v>1213.8923230309099</v>
      </c>
      <c r="AR37" s="1">
        <v>2</v>
      </c>
      <c r="AS37" s="1">
        <v>1272.0489959839399</v>
      </c>
      <c r="AV37" s="5"/>
      <c r="AW37" s="2"/>
      <c r="AX37" s="1">
        <v>2</v>
      </c>
      <c r="AY37" s="1">
        <v>1030</v>
      </c>
      <c r="BA37" s="1">
        <v>2</v>
      </c>
      <c r="BB37" s="1">
        <v>1027</v>
      </c>
      <c r="BD37" s="1">
        <v>2</v>
      </c>
      <c r="BE37" s="1">
        <v>979</v>
      </c>
      <c r="BG37" s="1">
        <v>2</v>
      </c>
      <c r="BH37" s="1">
        <v>1011</v>
      </c>
      <c r="BJ37" s="1">
        <v>2</v>
      </c>
      <c r="BK37" s="1">
        <v>1018</v>
      </c>
      <c r="BN37" s="5"/>
      <c r="BP37" s="1">
        <v>2</v>
      </c>
      <c r="BQ37" s="1">
        <v>1290.5661157024799</v>
      </c>
      <c r="BS37" s="1">
        <v>2</v>
      </c>
      <c r="BT37" s="1">
        <v>1365.62967826658</v>
      </c>
      <c r="BV37" s="1">
        <v>2</v>
      </c>
      <c r="BW37" s="1">
        <v>1556.9180690876899</v>
      </c>
      <c r="BY37" s="1">
        <v>2</v>
      </c>
      <c r="BZ37" s="1">
        <v>1572.0520833333301</v>
      </c>
      <c r="CC37" s="5"/>
      <c r="CD37" s="5"/>
      <c r="CE37" s="1">
        <v>2</v>
      </c>
      <c r="CF37" s="1">
        <v>1100.6163110078201</v>
      </c>
      <c r="CH37" s="1">
        <v>2</v>
      </c>
      <c r="CI37" s="1">
        <v>1297.9336075205599</v>
      </c>
      <c r="CK37" s="1">
        <v>2</v>
      </c>
      <c r="CL37" s="1">
        <v>1509.91601178782</v>
      </c>
      <c r="CN37" s="1">
        <v>2</v>
      </c>
      <c r="CO37" s="1">
        <v>1116.69010238908</v>
      </c>
      <c r="CQ37" s="5"/>
      <c r="CR37" s="5"/>
      <c r="CS37" s="2"/>
      <c r="CT37" s="1">
        <v>2</v>
      </c>
      <c r="CU37" s="1">
        <v>1279.95955369596</v>
      </c>
      <c r="CW37" s="1">
        <v>2</v>
      </c>
      <c r="CX37" s="1">
        <v>1413.45735475896</v>
      </c>
      <c r="CZ37" s="1">
        <v>2</v>
      </c>
      <c r="DA37" s="1">
        <v>1418.4547852298399</v>
      </c>
      <c r="DC37" s="1">
        <v>2</v>
      </c>
      <c r="DD37" s="1">
        <v>1411.4258451472199</v>
      </c>
      <c r="DG37" s="5"/>
      <c r="DH37" s="5"/>
      <c r="DI37" s="1">
        <v>2</v>
      </c>
      <c r="DJ37" s="1">
        <v>1652.13956043956</v>
      </c>
      <c r="DL37" s="1">
        <v>2</v>
      </c>
      <c r="DM37" s="1">
        <v>1293.24660510592</v>
      </c>
      <c r="DO37" s="1">
        <v>2</v>
      </c>
      <c r="DP37" s="1">
        <v>1324.9478407178899</v>
      </c>
      <c r="DR37" s="1">
        <v>2</v>
      </c>
      <c r="DS37" s="1">
        <v>1494.9822389666299</v>
      </c>
      <c r="DV37" s="5"/>
      <c r="DW37" s="5"/>
      <c r="DX37" s="1">
        <v>2</v>
      </c>
      <c r="DY37" s="1">
        <v>2485.23921431077</v>
      </c>
      <c r="EA37" s="1">
        <v>2</v>
      </c>
      <c r="EB37" s="1">
        <v>2476.3270558694298</v>
      </c>
      <c r="ED37" s="1">
        <v>2</v>
      </c>
      <c r="EE37" s="1">
        <v>2869.11516654855</v>
      </c>
      <c r="EG37" s="1">
        <v>2</v>
      </c>
      <c r="EH37" s="1">
        <v>2869.11516654855</v>
      </c>
      <c r="EJ37" s="5"/>
      <c r="EK37" s="5"/>
      <c r="EL37" s="2"/>
      <c r="EM37" s="1">
        <v>2</v>
      </c>
      <c r="EN37" s="1">
        <v>1285.5677451971701</v>
      </c>
      <c r="EP37" s="1">
        <v>2</v>
      </c>
      <c r="EQ37" s="1">
        <v>1288.9324284449699</v>
      </c>
      <c r="ES37" s="1">
        <v>2</v>
      </c>
      <c r="ET37" s="1">
        <v>1298.21932921447</v>
      </c>
      <c r="EV37" s="1">
        <v>2</v>
      </c>
      <c r="EW37" s="1">
        <v>1329.87092624357</v>
      </c>
      <c r="EZ37" s="5"/>
      <c r="FA37" s="5"/>
      <c r="FB37" s="1">
        <v>2</v>
      </c>
      <c r="FC37" s="1">
        <v>2575.2655298416598</v>
      </c>
      <c r="FE37" s="1">
        <v>2</v>
      </c>
      <c r="FF37" s="1">
        <v>2765.2416869424201</v>
      </c>
      <c r="FH37" s="1">
        <v>2</v>
      </c>
      <c r="FI37" s="1">
        <v>3278.1581920904</v>
      </c>
      <c r="FK37" s="1">
        <v>2</v>
      </c>
      <c r="FL37" s="1">
        <v>2984.7419590643299</v>
      </c>
      <c r="FO37" s="5"/>
      <c r="FP37" s="5"/>
      <c r="FQ37" s="1">
        <v>2</v>
      </c>
      <c r="FR37" s="1">
        <v>1447.16614222782</v>
      </c>
      <c r="FT37" s="1">
        <v>2</v>
      </c>
      <c r="FU37" s="1">
        <v>1416.3836317135499</v>
      </c>
      <c r="FW37" s="1">
        <v>2</v>
      </c>
      <c r="FX37" s="1">
        <v>1414.0514705882399</v>
      </c>
      <c r="FZ37" s="1">
        <v>2</v>
      </c>
      <c r="GA37" s="1">
        <v>1414.0514705882399</v>
      </c>
      <c r="GE37" s="5"/>
      <c r="GF37" s="1">
        <v>2</v>
      </c>
      <c r="GG37" s="1">
        <v>1870.8072289156601</v>
      </c>
      <c r="GI37" s="1">
        <v>2</v>
      </c>
      <c r="GJ37" s="1">
        <v>1951.28265524625</v>
      </c>
      <c r="GL37" s="1">
        <v>2</v>
      </c>
      <c r="GM37" s="1">
        <v>1797.6603888213899</v>
      </c>
      <c r="GO37" s="1">
        <v>2</v>
      </c>
      <c r="GP37" s="1">
        <v>1894.06119402985</v>
      </c>
      <c r="GR37" s="5"/>
      <c r="GS37" s="5"/>
      <c r="GT37" s="2"/>
      <c r="GU37" s="1">
        <v>2</v>
      </c>
      <c r="GV37" s="1">
        <v>946</v>
      </c>
      <c r="GX37" s="1">
        <v>2</v>
      </c>
      <c r="GY37" s="1">
        <v>947</v>
      </c>
      <c r="HA37" s="1">
        <v>2</v>
      </c>
      <c r="HB37" s="1">
        <v>931</v>
      </c>
      <c r="HD37" s="1">
        <v>2</v>
      </c>
      <c r="HE37" s="1">
        <v>924</v>
      </c>
      <c r="HG37" s="1">
        <v>2</v>
      </c>
      <c r="HH37" s="1">
        <v>868</v>
      </c>
      <c r="HL37" s="5"/>
      <c r="HM37" s="1">
        <v>2</v>
      </c>
      <c r="HN37" s="1">
        <v>1045.5212765957399</v>
      </c>
      <c r="HP37" s="1">
        <v>2</v>
      </c>
      <c r="HQ37" s="1">
        <v>1057.84707540522</v>
      </c>
      <c r="HS37" s="1">
        <v>2</v>
      </c>
      <c r="HT37" s="1">
        <v>1089.31576402321</v>
      </c>
      <c r="HV37" s="1">
        <v>2</v>
      </c>
      <c r="HW37" s="1">
        <v>1081.89065255732</v>
      </c>
      <c r="HZ37" s="5"/>
      <c r="IA37" s="5"/>
      <c r="IB37" s="1">
        <v>2</v>
      </c>
      <c r="IC37" s="1">
        <v>1871.4539116963599</v>
      </c>
      <c r="IE37" s="1">
        <v>2</v>
      </c>
      <c r="IF37" s="1">
        <v>1011.33130962706</v>
      </c>
      <c r="IH37" s="1">
        <v>2</v>
      </c>
      <c r="II37" s="1">
        <v>1019.58964705882</v>
      </c>
      <c r="IK37" s="1">
        <v>2</v>
      </c>
      <c r="IL37" s="1">
        <v>1023.79119638826</v>
      </c>
      <c r="IN37" s="5"/>
      <c r="IO37" s="5"/>
      <c r="IP37" s="2"/>
      <c r="IQ37" s="1">
        <v>2</v>
      </c>
      <c r="IR37" s="1">
        <v>901</v>
      </c>
      <c r="IT37" s="1">
        <v>2</v>
      </c>
      <c r="IU37" s="1">
        <v>931</v>
      </c>
      <c r="IW37" s="1">
        <v>2</v>
      </c>
      <c r="IX37" s="1">
        <v>918</v>
      </c>
      <c r="IZ37" s="1">
        <v>2</v>
      </c>
      <c r="JA37" s="1">
        <v>895</v>
      </c>
      <c r="JC37" s="1">
        <v>2</v>
      </c>
      <c r="JD37" s="1">
        <v>899</v>
      </c>
      <c r="JG37" s="5"/>
      <c r="JH37" s="5"/>
      <c r="JI37" s="1">
        <v>2</v>
      </c>
      <c r="JJ37" s="1">
        <v>1174.6307352128199</v>
      </c>
      <c r="JL37" s="1">
        <v>2</v>
      </c>
      <c r="JM37" s="1">
        <v>1122.89027982327</v>
      </c>
      <c r="JO37" s="1">
        <v>2</v>
      </c>
      <c r="JP37" s="1">
        <v>1085.24019607843</v>
      </c>
      <c r="JR37" s="1">
        <v>2</v>
      </c>
      <c r="JS37" s="1">
        <v>1118.1007025761101</v>
      </c>
      <c r="JV37" s="5"/>
      <c r="JW37" s="5"/>
      <c r="JX37" s="1">
        <v>2</v>
      </c>
      <c r="JY37" s="1">
        <v>1749.41789992953</v>
      </c>
      <c r="KA37" s="1">
        <v>2</v>
      </c>
      <c r="KB37" s="1">
        <v>1421.9883381924201</v>
      </c>
      <c r="KD37" s="1">
        <v>2</v>
      </c>
      <c r="KE37" s="1">
        <v>1354.7001814882001</v>
      </c>
      <c r="KG37" s="1">
        <v>2</v>
      </c>
      <c r="KH37" s="1">
        <v>1084.8437338834501</v>
      </c>
      <c r="KJ37" s="5"/>
      <c r="KK37" s="5"/>
      <c r="KL37" s="2"/>
      <c r="KM37" s="1">
        <v>2</v>
      </c>
      <c r="KN37" s="1">
        <v>1024.9709047429301</v>
      </c>
      <c r="KP37" s="1">
        <v>2</v>
      </c>
      <c r="KQ37" s="1">
        <v>1062.7883161512</v>
      </c>
      <c r="KS37" s="1">
        <v>2</v>
      </c>
      <c r="KT37" s="1">
        <v>1152.1428571428601</v>
      </c>
      <c r="KV37" s="1">
        <v>2</v>
      </c>
      <c r="KW37" s="1">
        <v>1070.0379127598901</v>
      </c>
      <c r="KZ37" s="5"/>
      <c r="LA37" s="5"/>
      <c r="LB37" s="1">
        <v>2</v>
      </c>
      <c r="LC37" s="1">
        <v>1186.6556623485201</v>
      </c>
      <c r="LE37" s="1">
        <v>2</v>
      </c>
      <c r="LF37" s="1">
        <v>1148.0509113764899</v>
      </c>
      <c r="LH37" s="1">
        <v>2</v>
      </c>
      <c r="LI37" s="1">
        <v>1173.6598397150501</v>
      </c>
      <c r="LK37" s="1">
        <v>2</v>
      </c>
      <c r="LL37" s="1">
        <v>1235.8727415553799</v>
      </c>
      <c r="LO37" s="5"/>
      <c r="LP37" s="5"/>
      <c r="LQ37" s="1">
        <v>2</v>
      </c>
      <c r="LR37" s="1">
        <v>1410.5714990138099</v>
      </c>
      <c r="LT37" s="1">
        <v>2</v>
      </c>
      <c r="LU37" s="1">
        <v>1374.14575098814</v>
      </c>
      <c r="LW37" s="1">
        <v>2</v>
      </c>
      <c r="LX37" s="1">
        <v>1344.96417729205</v>
      </c>
      <c r="LZ37" s="1">
        <v>2</v>
      </c>
      <c r="MA37" s="1">
        <v>1530.4450411743601</v>
      </c>
      <c r="MC37" s="5"/>
      <c r="MD37" s="5"/>
      <c r="ME37" s="2"/>
      <c r="MF37" s="1">
        <v>2</v>
      </c>
      <c r="MG37" s="1">
        <v>2692.56601405622</v>
      </c>
      <c r="MI37" s="1">
        <v>2</v>
      </c>
      <c r="MJ37" s="1">
        <v>2664.2805527805499</v>
      </c>
      <c r="ML37" s="1">
        <v>2</v>
      </c>
      <c r="MM37" s="1">
        <v>2670.2817574021001</v>
      </c>
      <c r="MO37" s="1">
        <v>2</v>
      </c>
      <c r="MP37" s="1">
        <v>2603.5727433628299</v>
      </c>
      <c r="MS37" s="5"/>
      <c r="MT37" s="5"/>
      <c r="MU37" s="1">
        <v>2</v>
      </c>
      <c r="MV37" s="1">
        <v>1218.66726618705</v>
      </c>
      <c r="MX37" s="1">
        <v>2</v>
      </c>
      <c r="MY37" s="1">
        <v>1322.5767254038201</v>
      </c>
      <c r="NA37" s="1">
        <v>2</v>
      </c>
      <c r="NB37" s="1">
        <v>1514.57310620725</v>
      </c>
      <c r="ND37" s="1">
        <v>2</v>
      </c>
      <c r="NE37" s="1">
        <v>1413.97950819672</v>
      </c>
      <c r="NH37" s="5"/>
      <c r="NI37" s="5"/>
      <c r="NJ37" s="1">
        <v>2</v>
      </c>
      <c r="NK37" s="1">
        <v>1835.39885496183</v>
      </c>
      <c r="NM37" s="1">
        <v>2</v>
      </c>
      <c r="NN37" s="1">
        <v>1821.53305653146</v>
      </c>
      <c r="NP37" s="1">
        <v>2</v>
      </c>
      <c r="NQ37" s="1">
        <v>2035.6766124171199</v>
      </c>
      <c r="NS37" s="1">
        <v>2</v>
      </c>
      <c r="NT37" s="1">
        <v>2087.0889679715301</v>
      </c>
    </row>
    <row r="38" spans="1:385" x14ac:dyDescent="0.25">
      <c r="A38" s="2"/>
      <c r="B38" s="1">
        <v>3</v>
      </c>
      <c r="C38" s="1">
        <v>839</v>
      </c>
      <c r="E38" s="1">
        <v>3</v>
      </c>
      <c r="F38" s="1">
        <v>861</v>
      </c>
      <c r="H38" s="1">
        <v>3</v>
      </c>
      <c r="I38" s="1">
        <v>889</v>
      </c>
      <c r="K38" s="1">
        <v>3</v>
      </c>
      <c r="L38" s="1">
        <v>876</v>
      </c>
      <c r="N38" s="1">
        <v>3</v>
      </c>
      <c r="O38" s="1">
        <v>856</v>
      </c>
      <c r="S38" s="5"/>
      <c r="T38" s="1">
        <v>3</v>
      </c>
      <c r="U38" s="1">
        <v>1012.94657637321</v>
      </c>
      <c r="W38" s="1">
        <v>3</v>
      </c>
      <c r="X38" s="1">
        <v>984.23536737235395</v>
      </c>
      <c r="Z38" s="1">
        <v>3</v>
      </c>
      <c r="AA38" s="1">
        <v>1000.85977859779</v>
      </c>
      <c r="AC38" s="1">
        <v>3</v>
      </c>
      <c r="AD38" s="1">
        <v>1012.54340836013</v>
      </c>
      <c r="AI38" s="1">
        <v>3</v>
      </c>
      <c r="AJ38" s="1">
        <v>1196.5733333333301</v>
      </c>
      <c r="AL38" s="1">
        <v>3</v>
      </c>
      <c r="AM38" s="1">
        <v>1210.7529626253399</v>
      </c>
      <c r="AO38" s="1">
        <v>3</v>
      </c>
      <c r="AP38" s="1">
        <v>1166.5972013993</v>
      </c>
      <c r="AR38" s="1">
        <v>3</v>
      </c>
      <c r="AS38" s="1">
        <v>1222.56270096463</v>
      </c>
      <c r="AV38" s="5"/>
      <c r="AW38" s="2"/>
      <c r="AX38" s="1">
        <v>3</v>
      </c>
      <c r="AY38" s="1">
        <v>958</v>
      </c>
      <c r="BA38" s="1">
        <v>3</v>
      </c>
      <c r="BB38" s="1">
        <v>948</v>
      </c>
      <c r="BD38" s="1">
        <v>3</v>
      </c>
      <c r="BE38" s="1">
        <v>960</v>
      </c>
      <c r="BG38" s="1">
        <v>3</v>
      </c>
      <c r="BH38" s="1">
        <v>931</v>
      </c>
      <c r="BJ38" s="1">
        <v>3</v>
      </c>
      <c r="BK38" s="1">
        <v>962</v>
      </c>
      <c r="BN38" s="5"/>
      <c r="BP38" s="1">
        <v>3</v>
      </c>
      <c r="BQ38" s="1">
        <v>1283.9393305439301</v>
      </c>
      <c r="BS38" s="1">
        <v>3</v>
      </c>
      <c r="BT38" s="1">
        <v>1387.3729263437299</v>
      </c>
      <c r="BV38" s="1">
        <v>3</v>
      </c>
      <c r="BW38" s="1">
        <v>1532.31219294328</v>
      </c>
      <c r="BY38" s="1">
        <v>3</v>
      </c>
      <c r="BZ38" s="1">
        <v>1521.6866197183101</v>
      </c>
      <c r="CC38" s="5"/>
      <c r="CD38" s="5"/>
      <c r="CE38" s="1">
        <v>3</v>
      </c>
      <c r="CF38" s="1">
        <v>1081.0972045743299</v>
      </c>
      <c r="CH38" s="1">
        <v>3</v>
      </c>
      <c r="CI38" s="1">
        <v>1298.5126993502699</v>
      </c>
      <c r="CK38" s="1">
        <v>3</v>
      </c>
      <c r="CL38" s="1">
        <v>1490.98130841121</v>
      </c>
      <c r="CN38" s="1">
        <v>3</v>
      </c>
      <c r="CO38" s="1">
        <v>1156.48843537415</v>
      </c>
      <c r="CQ38" s="5"/>
      <c r="CR38" s="5"/>
      <c r="CS38" s="2"/>
      <c r="CT38" s="1">
        <v>3</v>
      </c>
      <c r="CU38" s="1">
        <v>1241.1663143058499</v>
      </c>
      <c r="CW38" s="1">
        <v>3</v>
      </c>
      <c r="CX38" s="1">
        <v>1408.4253450439101</v>
      </c>
      <c r="CZ38" s="1">
        <v>3</v>
      </c>
      <c r="DA38" s="1">
        <v>1437.3913043478301</v>
      </c>
      <c r="DC38" s="1">
        <v>3</v>
      </c>
      <c r="DD38" s="1">
        <v>1481.09110747409</v>
      </c>
      <c r="DG38" s="5"/>
      <c r="DH38" s="5"/>
      <c r="DI38" s="1">
        <v>3</v>
      </c>
      <c r="DJ38" s="1">
        <v>1618.6840659340701</v>
      </c>
      <c r="DL38" s="1">
        <v>3</v>
      </c>
      <c r="DM38" s="1">
        <v>1287.7270754205099</v>
      </c>
      <c r="DO38" s="1">
        <v>3</v>
      </c>
      <c r="DP38" s="1">
        <v>1295.2266890005601</v>
      </c>
      <c r="DR38" s="1">
        <v>3</v>
      </c>
      <c r="DS38" s="1">
        <v>1466.1263616557701</v>
      </c>
      <c r="DV38" s="5"/>
      <c r="DW38" s="5"/>
      <c r="DX38" s="1">
        <v>3</v>
      </c>
      <c r="DY38" s="1">
        <v>2524.6279887482401</v>
      </c>
      <c r="EA38" s="1">
        <v>3</v>
      </c>
      <c r="EB38" s="1">
        <v>2490.5628172588799</v>
      </c>
      <c r="ED38" s="1">
        <v>3</v>
      </c>
      <c r="EE38" s="1">
        <v>2877.4450317124702</v>
      </c>
      <c r="EG38" s="1">
        <v>3</v>
      </c>
      <c r="EH38" s="1">
        <v>2877.4450317124702</v>
      </c>
      <c r="EJ38" s="5"/>
      <c r="EK38" s="5"/>
      <c r="EL38" s="2"/>
      <c r="EM38" s="1">
        <v>3</v>
      </c>
      <c r="EN38" s="1">
        <v>1279.6062280261201</v>
      </c>
      <c r="EP38" s="1">
        <v>3</v>
      </c>
      <c r="EQ38" s="1">
        <v>1266.0640234948601</v>
      </c>
      <c r="ES38" s="1">
        <v>3</v>
      </c>
      <c r="ET38" s="1">
        <v>1280.2333773667999</v>
      </c>
      <c r="EV38" s="1">
        <v>3</v>
      </c>
      <c r="EW38" s="1">
        <v>1316.8728051391899</v>
      </c>
      <c r="EZ38" s="5"/>
      <c r="FA38" s="5"/>
      <c r="FB38" s="1">
        <v>3</v>
      </c>
      <c r="FC38" s="1">
        <v>2486.13194868662</v>
      </c>
      <c r="FE38" s="1">
        <v>3</v>
      </c>
      <c r="FF38" s="1">
        <v>2676.6521035598698</v>
      </c>
      <c r="FH38" s="1">
        <v>3</v>
      </c>
      <c r="FI38" s="1">
        <v>3220.4103428892599</v>
      </c>
      <c r="FK38" s="1">
        <v>3</v>
      </c>
      <c r="FL38" s="1">
        <v>2947.90606508876</v>
      </c>
      <c r="FO38" s="5"/>
      <c r="FP38" s="5"/>
      <c r="FQ38" s="1">
        <v>3</v>
      </c>
      <c r="FR38" s="1">
        <v>1500.0944931163999</v>
      </c>
      <c r="FT38" s="1">
        <v>3</v>
      </c>
      <c r="FU38" s="1">
        <v>1408.17571059432</v>
      </c>
      <c r="FW38" s="1">
        <v>3</v>
      </c>
      <c r="FX38" s="1">
        <v>1408.16816143498</v>
      </c>
      <c r="FZ38" s="1">
        <v>3</v>
      </c>
      <c r="GA38" s="1">
        <v>1408.16816143498</v>
      </c>
      <c r="GE38" s="5"/>
      <c r="GF38" s="1">
        <v>3</v>
      </c>
      <c r="GG38" s="1">
        <v>1815.74622356495</v>
      </c>
      <c r="GI38" s="1">
        <v>3</v>
      </c>
      <c r="GJ38" s="1">
        <v>1822.2282958199401</v>
      </c>
      <c r="GL38" s="1">
        <v>3</v>
      </c>
      <c r="GM38" s="1">
        <v>1755.0102967898199</v>
      </c>
      <c r="GO38" s="1">
        <v>3</v>
      </c>
      <c r="GP38" s="1">
        <v>1836.8860645933</v>
      </c>
      <c r="GR38" s="5"/>
      <c r="GS38" s="5"/>
      <c r="GT38" s="2"/>
      <c r="GU38" s="1">
        <v>3</v>
      </c>
      <c r="GV38" s="1">
        <v>856</v>
      </c>
      <c r="GX38" s="1">
        <v>3</v>
      </c>
      <c r="GY38" s="1">
        <v>915</v>
      </c>
      <c r="HA38" s="1">
        <v>3</v>
      </c>
      <c r="HB38" s="1">
        <v>863</v>
      </c>
      <c r="HD38" s="1">
        <v>3</v>
      </c>
      <c r="HE38" s="1">
        <v>845</v>
      </c>
      <c r="HG38" s="1">
        <v>3</v>
      </c>
      <c r="HH38" s="1">
        <v>813</v>
      </c>
      <c r="HL38" s="5"/>
      <c r="HM38" s="1">
        <v>3</v>
      </c>
      <c r="HN38" s="1">
        <v>1017.52137931034</v>
      </c>
      <c r="HP38" s="1">
        <v>3</v>
      </c>
      <c r="HQ38" s="1">
        <v>1038.62740899358</v>
      </c>
      <c r="HS38" s="1">
        <v>3</v>
      </c>
      <c r="HT38" s="1">
        <v>1076.05520581114</v>
      </c>
      <c r="HV38" s="1">
        <v>3</v>
      </c>
      <c r="HW38" s="1">
        <v>1071.7179637214699</v>
      </c>
      <c r="HZ38" s="5"/>
      <c r="IA38" s="5"/>
      <c r="IB38" s="1">
        <v>3</v>
      </c>
      <c r="IC38" s="1">
        <v>1809.3621745788701</v>
      </c>
      <c r="IE38" s="1">
        <v>3</v>
      </c>
      <c r="IF38" s="1">
        <v>998.36815068493104</v>
      </c>
      <c r="IH38" s="1">
        <v>3</v>
      </c>
      <c r="II38" s="1">
        <v>1006.76478873239</v>
      </c>
      <c r="IK38" s="1">
        <v>3</v>
      </c>
      <c r="IL38" s="1">
        <v>988.69645868465398</v>
      </c>
      <c r="IN38" s="5"/>
      <c r="IO38" s="5"/>
      <c r="IP38" s="2"/>
      <c r="IQ38" s="1">
        <v>3</v>
      </c>
      <c r="IR38" s="1">
        <v>856</v>
      </c>
      <c r="IT38" s="1">
        <v>3</v>
      </c>
      <c r="IU38" s="1">
        <v>852</v>
      </c>
      <c r="IW38" s="1">
        <v>3</v>
      </c>
      <c r="IX38" s="1">
        <v>861</v>
      </c>
      <c r="IZ38" s="1">
        <v>3</v>
      </c>
      <c r="JA38" s="1">
        <v>882</v>
      </c>
      <c r="JC38" s="1">
        <v>3</v>
      </c>
      <c r="JD38" s="1">
        <v>850</v>
      </c>
      <c r="JG38" s="5"/>
      <c r="JH38" s="5"/>
      <c r="JI38" s="1">
        <v>3</v>
      </c>
      <c r="JJ38" s="1">
        <v>1122.11726027397</v>
      </c>
      <c r="JL38" s="1">
        <v>3</v>
      </c>
      <c r="JM38" s="1">
        <v>1164.9603815113701</v>
      </c>
      <c r="JO38" s="1">
        <v>3</v>
      </c>
      <c r="JP38" s="1">
        <v>1164.3816425120799</v>
      </c>
      <c r="JR38" s="1">
        <v>3</v>
      </c>
      <c r="JS38" s="1">
        <v>1140.7833576642299</v>
      </c>
      <c r="JV38" s="5"/>
      <c r="JW38" s="5"/>
      <c r="JX38" s="1">
        <v>3</v>
      </c>
      <c r="JY38" s="1">
        <v>1681.7247510668601</v>
      </c>
      <c r="KA38" s="1">
        <v>3</v>
      </c>
      <c r="KB38" s="1">
        <v>1322.3535294117601</v>
      </c>
      <c r="KD38" s="1">
        <v>3</v>
      </c>
      <c r="KE38" s="1">
        <v>1135.5247994164799</v>
      </c>
      <c r="KG38" s="1">
        <v>3</v>
      </c>
      <c r="KH38" s="1">
        <v>926.36022610482996</v>
      </c>
      <c r="KJ38" s="5"/>
      <c r="KK38" s="5"/>
      <c r="KL38" s="2"/>
      <c r="KM38" s="1">
        <v>3</v>
      </c>
      <c r="KN38" s="1">
        <v>1033.98993963783</v>
      </c>
      <c r="KP38" s="1">
        <v>3</v>
      </c>
      <c r="KQ38" s="1">
        <v>1039.2704530087899</v>
      </c>
      <c r="KS38" s="1">
        <v>3</v>
      </c>
      <c r="KT38" s="1">
        <v>1125.8269896193799</v>
      </c>
      <c r="KV38" s="1">
        <v>3</v>
      </c>
      <c r="KW38" s="1">
        <v>1070.0147179067901</v>
      </c>
      <c r="KZ38" s="5"/>
      <c r="LA38" s="5"/>
      <c r="LB38" s="1">
        <v>3</v>
      </c>
      <c r="LC38" s="1">
        <v>1159.2776852622801</v>
      </c>
      <c r="LE38" s="1">
        <v>3</v>
      </c>
      <c r="LF38" s="1">
        <v>1117.631875</v>
      </c>
      <c r="LH38" s="1">
        <v>3</v>
      </c>
      <c r="LI38" s="1">
        <v>1171.87483176312</v>
      </c>
      <c r="LK38" s="1">
        <v>3</v>
      </c>
      <c r="LL38" s="1">
        <v>1203.8130400628399</v>
      </c>
      <c r="LO38" s="5"/>
      <c r="LP38" s="5"/>
      <c r="LQ38" s="1">
        <v>3</v>
      </c>
      <c r="LR38" s="1">
        <v>1379.5952848723</v>
      </c>
      <c r="LT38" s="1">
        <v>3</v>
      </c>
      <c r="LU38" s="1">
        <v>1363.05215646941</v>
      </c>
      <c r="LW38" s="1">
        <v>3</v>
      </c>
      <c r="LX38" s="1">
        <v>1394.46292947559</v>
      </c>
      <c r="LZ38" s="1">
        <v>3</v>
      </c>
      <c r="MA38" s="1">
        <v>1508.29599141016</v>
      </c>
      <c r="MC38" s="5"/>
      <c r="MD38" s="5"/>
      <c r="ME38" s="2"/>
      <c r="MF38" s="1">
        <v>3</v>
      </c>
      <c r="MG38" s="1">
        <v>2533.1587421383601</v>
      </c>
      <c r="MI38" s="1">
        <v>3</v>
      </c>
      <c r="MJ38" s="1">
        <v>2561.89179726576</v>
      </c>
      <c r="ML38" s="1">
        <v>3</v>
      </c>
      <c r="MM38" s="1">
        <v>2575.4407831900699</v>
      </c>
      <c r="MO38" s="1">
        <v>3</v>
      </c>
      <c r="MP38" s="1">
        <v>2665.5874026893098</v>
      </c>
      <c r="MS38" s="5"/>
      <c r="MT38" s="5"/>
      <c r="MU38" s="1">
        <v>3</v>
      </c>
      <c r="MV38" s="1">
        <v>1213.2451690821299</v>
      </c>
      <c r="MX38" s="1">
        <v>3</v>
      </c>
      <c r="MY38" s="1">
        <v>1247.4318181818201</v>
      </c>
      <c r="NA38" s="1">
        <v>3</v>
      </c>
      <c r="NB38" s="1">
        <v>1387.1082712560999</v>
      </c>
      <c r="ND38" s="1">
        <v>3</v>
      </c>
      <c r="NE38" s="1">
        <v>1456.2836065573799</v>
      </c>
      <c r="NH38" s="5"/>
      <c r="NI38" s="5"/>
      <c r="NJ38" s="1">
        <v>3</v>
      </c>
      <c r="NK38" s="1">
        <v>1851.0038387715899</v>
      </c>
      <c r="NM38" s="1">
        <v>3</v>
      </c>
      <c r="NN38" s="1">
        <v>1767.4211026615999</v>
      </c>
      <c r="NP38" s="1">
        <v>3</v>
      </c>
      <c r="NQ38" s="1">
        <v>1910.6447328705101</v>
      </c>
      <c r="NS38" s="1">
        <v>3</v>
      </c>
      <c r="NT38" s="1">
        <v>2007.42042253521</v>
      </c>
    </row>
    <row r="39" spans="1:385" x14ac:dyDescent="0.25">
      <c r="A39" s="2"/>
      <c r="B39" s="1" t="s">
        <v>34</v>
      </c>
      <c r="D39" s="1" t="s">
        <v>42</v>
      </c>
      <c r="E39" s="1" t="s">
        <v>34</v>
      </c>
      <c r="G39" s="1" t="s">
        <v>42</v>
      </c>
      <c r="H39" s="1" t="s">
        <v>34</v>
      </c>
      <c r="J39" s="1" t="s">
        <v>42</v>
      </c>
      <c r="K39" s="1" t="s">
        <v>34</v>
      </c>
      <c r="M39" s="1" t="s">
        <v>42</v>
      </c>
      <c r="N39" s="1" t="s">
        <v>34</v>
      </c>
      <c r="P39" s="1" t="s">
        <v>42</v>
      </c>
      <c r="S39" s="5"/>
      <c r="T39" s="1" t="s">
        <v>34</v>
      </c>
      <c r="V39" s="1" t="s">
        <v>42</v>
      </c>
      <c r="W39" s="1" t="s">
        <v>34</v>
      </c>
      <c r="Y39" s="1" t="s">
        <v>42</v>
      </c>
      <c r="Z39" s="1" t="s">
        <v>34</v>
      </c>
      <c r="AB39" s="1" t="s">
        <v>42</v>
      </c>
      <c r="AC39" s="1" t="s">
        <v>34</v>
      </c>
      <c r="AE39" s="1" t="s">
        <v>42</v>
      </c>
      <c r="AI39" s="1" t="s">
        <v>34</v>
      </c>
      <c r="AK39" s="1" t="s">
        <v>42</v>
      </c>
      <c r="AL39" s="1" t="s">
        <v>34</v>
      </c>
      <c r="AN39" s="1" t="s">
        <v>42</v>
      </c>
      <c r="AO39" s="1" t="s">
        <v>34</v>
      </c>
      <c r="AQ39" s="1" t="s">
        <v>42</v>
      </c>
      <c r="AR39" s="1" t="s">
        <v>34</v>
      </c>
      <c r="AT39" s="1" t="s">
        <v>42</v>
      </c>
      <c r="AV39" s="5"/>
      <c r="AW39" s="2"/>
      <c r="AX39" s="1" t="s">
        <v>34</v>
      </c>
      <c r="AZ39" s="1" t="s">
        <v>42</v>
      </c>
      <c r="BA39" s="1" t="s">
        <v>34</v>
      </c>
      <c r="BC39" s="1" t="s">
        <v>42</v>
      </c>
      <c r="BD39" s="1" t="s">
        <v>34</v>
      </c>
      <c r="BF39" s="1" t="s">
        <v>42</v>
      </c>
      <c r="BG39" s="1" t="s">
        <v>34</v>
      </c>
      <c r="BI39" s="1" t="s">
        <v>42</v>
      </c>
      <c r="BJ39" s="1" t="s">
        <v>34</v>
      </c>
      <c r="BL39" s="1" t="s">
        <v>42</v>
      </c>
      <c r="BN39" s="5"/>
      <c r="BP39" s="1" t="s">
        <v>34</v>
      </c>
      <c r="BR39" s="1" t="s">
        <v>42</v>
      </c>
      <c r="BS39" s="1" t="s">
        <v>34</v>
      </c>
      <c r="BU39" s="1" t="s">
        <v>42</v>
      </c>
      <c r="BV39" s="1" t="s">
        <v>34</v>
      </c>
      <c r="BX39" s="1" t="s">
        <v>42</v>
      </c>
      <c r="BY39" s="1" t="s">
        <v>34</v>
      </c>
      <c r="CA39" s="1" t="s">
        <v>42</v>
      </c>
      <c r="CC39" s="5"/>
      <c r="CD39" s="5"/>
      <c r="CE39" s="1" t="s">
        <v>34</v>
      </c>
      <c r="CG39" s="1" t="s">
        <v>42</v>
      </c>
      <c r="CH39" s="1" t="s">
        <v>34</v>
      </c>
      <c r="CJ39" s="1" t="s">
        <v>42</v>
      </c>
      <c r="CK39" s="1" t="s">
        <v>34</v>
      </c>
      <c r="CM39" s="1" t="s">
        <v>42</v>
      </c>
      <c r="CN39" s="1" t="s">
        <v>34</v>
      </c>
      <c r="CP39" s="1" t="s">
        <v>42</v>
      </c>
      <c r="CQ39" s="5"/>
      <c r="CR39" s="5"/>
      <c r="CS39" s="2"/>
      <c r="CT39" s="1" t="s">
        <v>34</v>
      </c>
      <c r="CV39" s="1" t="s">
        <v>42</v>
      </c>
      <c r="CW39" s="1" t="s">
        <v>34</v>
      </c>
      <c r="CY39" s="1" t="s">
        <v>42</v>
      </c>
      <c r="CZ39" s="1" t="s">
        <v>34</v>
      </c>
      <c r="DB39" s="1" t="s">
        <v>42</v>
      </c>
      <c r="DC39" s="1" t="s">
        <v>34</v>
      </c>
      <c r="DE39" s="1" t="s">
        <v>42</v>
      </c>
      <c r="DG39" s="5"/>
      <c r="DH39" s="5"/>
      <c r="DI39" s="1" t="s">
        <v>34</v>
      </c>
      <c r="DK39" s="1" t="s">
        <v>42</v>
      </c>
      <c r="DL39" s="1" t="s">
        <v>34</v>
      </c>
      <c r="DN39" s="1" t="s">
        <v>42</v>
      </c>
      <c r="DO39" s="1" t="s">
        <v>34</v>
      </c>
      <c r="DQ39" s="1" t="s">
        <v>42</v>
      </c>
      <c r="DR39" s="1" t="s">
        <v>34</v>
      </c>
      <c r="DT39" s="1" t="s">
        <v>42</v>
      </c>
      <c r="DV39" s="5"/>
      <c r="DW39" s="5"/>
      <c r="DX39" s="1" t="s">
        <v>34</v>
      </c>
      <c r="DZ39" s="1" t="s">
        <v>42</v>
      </c>
      <c r="EA39" s="1" t="s">
        <v>34</v>
      </c>
      <c r="EC39" s="1" t="s">
        <v>42</v>
      </c>
      <c r="ED39" s="1" t="s">
        <v>34</v>
      </c>
      <c r="EF39" s="1" t="s">
        <v>42</v>
      </c>
      <c r="EG39" s="1" t="s">
        <v>34</v>
      </c>
      <c r="EI39" s="1" t="s">
        <v>42</v>
      </c>
      <c r="EJ39" s="5"/>
      <c r="EK39" s="5"/>
      <c r="EL39" s="2"/>
      <c r="EM39" s="1" t="s">
        <v>34</v>
      </c>
      <c r="EO39" s="1" t="s">
        <v>42</v>
      </c>
      <c r="EP39" s="1" t="s">
        <v>34</v>
      </c>
      <c r="ER39" s="1" t="s">
        <v>42</v>
      </c>
      <c r="ES39" s="1" t="s">
        <v>34</v>
      </c>
      <c r="EU39" s="1" t="s">
        <v>42</v>
      </c>
      <c r="EV39" s="1" t="s">
        <v>34</v>
      </c>
      <c r="EX39" s="1" t="s">
        <v>42</v>
      </c>
      <c r="EZ39" s="5"/>
      <c r="FA39" s="5"/>
      <c r="FB39" s="1" t="s">
        <v>34</v>
      </c>
      <c r="FD39" s="1" t="s">
        <v>42</v>
      </c>
      <c r="FE39" s="1" t="s">
        <v>34</v>
      </c>
      <c r="FG39" s="1" t="s">
        <v>42</v>
      </c>
      <c r="FH39" s="1" t="s">
        <v>34</v>
      </c>
      <c r="FJ39" s="1" t="s">
        <v>42</v>
      </c>
      <c r="FK39" s="1" t="s">
        <v>34</v>
      </c>
      <c r="FM39" s="1" t="s">
        <v>42</v>
      </c>
      <c r="FO39" s="5"/>
      <c r="FP39" s="5"/>
      <c r="FQ39" s="1" t="s">
        <v>34</v>
      </c>
      <c r="FS39" s="1" t="s">
        <v>42</v>
      </c>
      <c r="FT39" s="1" t="s">
        <v>34</v>
      </c>
      <c r="FV39" s="1" t="s">
        <v>42</v>
      </c>
      <c r="FW39" s="1" t="s">
        <v>34</v>
      </c>
      <c r="FY39" s="1" t="s">
        <v>42</v>
      </c>
      <c r="FZ39" s="1" t="s">
        <v>34</v>
      </c>
      <c r="GB39" s="1" t="s">
        <v>42</v>
      </c>
      <c r="GE39" s="5"/>
      <c r="GF39" s="1" t="s">
        <v>34</v>
      </c>
      <c r="GH39" s="1" t="s">
        <v>42</v>
      </c>
      <c r="GI39" s="1" t="s">
        <v>34</v>
      </c>
      <c r="GK39" s="1" t="s">
        <v>42</v>
      </c>
      <c r="GL39" s="1" t="s">
        <v>34</v>
      </c>
      <c r="GN39" s="1" t="s">
        <v>42</v>
      </c>
      <c r="GO39" s="1" t="s">
        <v>34</v>
      </c>
      <c r="GQ39" s="1" t="s">
        <v>42</v>
      </c>
      <c r="GR39" s="5"/>
      <c r="GS39" s="5"/>
      <c r="GT39" s="2"/>
      <c r="GU39" s="1" t="s">
        <v>34</v>
      </c>
      <c r="GW39" s="1" t="s">
        <v>42</v>
      </c>
      <c r="GX39" s="1" t="s">
        <v>34</v>
      </c>
      <c r="GZ39" s="1" t="s">
        <v>42</v>
      </c>
      <c r="HA39" s="1" t="s">
        <v>34</v>
      </c>
      <c r="HC39" s="1" t="s">
        <v>42</v>
      </c>
      <c r="HD39" s="1" t="s">
        <v>34</v>
      </c>
      <c r="HF39" s="1" t="s">
        <v>42</v>
      </c>
      <c r="HG39" s="1" t="s">
        <v>34</v>
      </c>
      <c r="HI39" s="1" t="s">
        <v>42</v>
      </c>
      <c r="HL39" s="5"/>
      <c r="HM39" s="1" t="s">
        <v>34</v>
      </c>
      <c r="HO39" s="1" t="s">
        <v>42</v>
      </c>
      <c r="HP39" s="1" t="s">
        <v>34</v>
      </c>
      <c r="HR39" s="1" t="s">
        <v>42</v>
      </c>
      <c r="HS39" s="1" t="s">
        <v>34</v>
      </c>
      <c r="HU39" s="1" t="s">
        <v>42</v>
      </c>
      <c r="HV39" s="1" t="s">
        <v>34</v>
      </c>
      <c r="HX39" s="1" t="s">
        <v>42</v>
      </c>
      <c r="HZ39" s="5"/>
      <c r="IA39" s="5"/>
      <c r="IB39" s="1" t="s">
        <v>34</v>
      </c>
      <c r="ID39" s="1" t="s">
        <v>42</v>
      </c>
      <c r="IE39" s="1" t="s">
        <v>34</v>
      </c>
      <c r="IG39" s="1" t="s">
        <v>42</v>
      </c>
      <c r="IH39" s="1" t="s">
        <v>34</v>
      </c>
      <c r="IJ39" s="1" t="s">
        <v>42</v>
      </c>
      <c r="IK39" s="1" t="s">
        <v>34</v>
      </c>
      <c r="IM39" s="1" t="s">
        <v>42</v>
      </c>
      <c r="IN39" s="5"/>
      <c r="IO39" s="5"/>
      <c r="IP39" s="2"/>
      <c r="IQ39" s="1" t="s">
        <v>34</v>
      </c>
      <c r="IS39" s="1" t="s">
        <v>42</v>
      </c>
      <c r="IT39" s="1" t="s">
        <v>34</v>
      </c>
      <c r="IV39" s="1" t="s">
        <v>42</v>
      </c>
      <c r="IW39" s="1" t="s">
        <v>34</v>
      </c>
      <c r="IY39" s="1" t="s">
        <v>42</v>
      </c>
      <c r="IZ39" s="1" t="s">
        <v>34</v>
      </c>
      <c r="JB39" s="1" t="s">
        <v>42</v>
      </c>
      <c r="JC39" s="1" t="s">
        <v>34</v>
      </c>
      <c r="JE39" s="1" t="s">
        <v>42</v>
      </c>
      <c r="JG39" s="5"/>
      <c r="JH39" s="5"/>
      <c r="JI39" s="1" t="s">
        <v>34</v>
      </c>
      <c r="JK39" s="1" t="s">
        <v>42</v>
      </c>
      <c r="JL39" s="1" t="s">
        <v>34</v>
      </c>
      <c r="JN39" s="1" t="s">
        <v>42</v>
      </c>
      <c r="JO39" s="1" t="s">
        <v>34</v>
      </c>
      <c r="JQ39" s="1" t="s">
        <v>42</v>
      </c>
      <c r="JR39" s="1" t="s">
        <v>34</v>
      </c>
      <c r="JT39" s="1" t="s">
        <v>42</v>
      </c>
      <c r="JV39" s="5"/>
      <c r="JW39" s="5"/>
      <c r="JX39" s="1" t="s">
        <v>34</v>
      </c>
      <c r="JZ39" s="1" t="s">
        <v>42</v>
      </c>
      <c r="KA39" s="1" t="s">
        <v>34</v>
      </c>
      <c r="KC39" s="1" t="s">
        <v>42</v>
      </c>
      <c r="KD39" s="1" t="s">
        <v>34</v>
      </c>
      <c r="KF39" s="1" t="s">
        <v>42</v>
      </c>
      <c r="KG39" s="1" t="s">
        <v>34</v>
      </c>
      <c r="KI39" s="1" t="s">
        <v>42</v>
      </c>
      <c r="KJ39" s="5"/>
      <c r="KK39" s="5"/>
      <c r="KL39" s="2"/>
      <c r="KM39" s="1" t="s">
        <v>34</v>
      </c>
      <c r="KO39" s="1" t="s">
        <v>42</v>
      </c>
      <c r="KP39" s="1" t="s">
        <v>34</v>
      </c>
      <c r="KR39" s="1" t="s">
        <v>42</v>
      </c>
      <c r="KS39" s="1" t="s">
        <v>34</v>
      </c>
      <c r="KU39" s="1" t="s">
        <v>42</v>
      </c>
      <c r="KV39" s="1" t="s">
        <v>34</v>
      </c>
      <c r="KX39" s="1" t="s">
        <v>42</v>
      </c>
      <c r="KZ39" s="5"/>
      <c r="LA39" s="5"/>
      <c r="LB39" s="1" t="s">
        <v>34</v>
      </c>
      <c r="LD39" s="1" t="s">
        <v>42</v>
      </c>
      <c r="LE39" s="1" t="s">
        <v>34</v>
      </c>
      <c r="LG39" s="1" t="s">
        <v>42</v>
      </c>
      <c r="LH39" s="1" t="s">
        <v>34</v>
      </c>
      <c r="LJ39" s="1" t="s">
        <v>42</v>
      </c>
      <c r="LK39" s="1" t="s">
        <v>34</v>
      </c>
      <c r="LM39" s="1" t="s">
        <v>42</v>
      </c>
      <c r="LO39" s="5"/>
      <c r="LP39" s="5"/>
      <c r="LQ39" s="1" t="s">
        <v>34</v>
      </c>
      <c r="LS39" s="1" t="s">
        <v>42</v>
      </c>
      <c r="LT39" s="1" t="s">
        <v>34</v>
      </c>
      <c r="LV39" s="1" t="s">
        <v>42</v>
      </c>
      <c r="LW39" s="1" t="s">
        <v>34</v>
      </c>
      <c r="LY39" s="1" t="s">
        <v>42</v>
      </c>
      <c r="LZ39" s="1" t="s">
        <v>34</v>
      </c>
      <c r="MB39" s="1" t="s">
        <v>42</v>
      </c>
      <c r="MC39" s="5"/>
      <c r="MD39" s="5"/>
      <c r="ME39" s="2"/>
      <c r="MF39" s="1" t="s">
        <v>34</v>
      </c>
      <c r="MH39" s="1" t="s">
        <v>42</v>
      </c>
      <c r="MI39" s="1" t="s">
        <v>34</v>
      </c>
      <c r="MK39" s="1" t="s">
        <v>42</v>
      </c>
      <c r="ML39" s="1" t="s">
        <v>34</v>
      </c>
      <c r="MN39" s="1" t="s">
        <v>42</v>
      </c>
      <c r="MO39" s="1" t="s">
        <v>34</v>
      </c>
      <c r="MQ39" s="1" t="s">
        <v>42</v>
      </c>
      <c r="MS39" s="5"/>
      <c r="MT39" s="5"/>
      <c r="MU39" s="1" t="s">
        <v>34</v>
      </c>
      <c r="MW39" s="1" t="s">
        <v>42</v>
      </c>
      <c r="MX39" s="1" t="s">
        <v>34</v>
      </c>
      <c r="MZ39" s="1" t="s">
        <v>42</v>
      </c>
      <c r="NA39" s="1" t="s">
        <v>34</v>
      </c>
      <c r="NC39" s="1" t="s">
        <v>42</v>
      </c>
      <c r="ND39" s="1" t="s">
        <v>34</v>
      </c>
      <c r="NF39" s="1" t="s">
        <v>42</v>
      </c>
      <c r="NH39" s="5"/>
      <c r="NI39" s="5"/>
      <c r="NJ39" s="1" t="s">
        <v>34</v>
      </c>
      <c r="NL39" s="1" t="s">
        <v>42</v>
      </c>
      <c r="NM39" s="1" t="s">
        <v>34</v>
      </c>
      <c r="NO39" s="1" t="s">
        <v>42</v>
      </c>
      <c r="NP39" s="1" t="s">
        <v>34</v>
      </c>
      <c r="NR39" s="1" t="s">
        <v>42</v>
      </c>
      <c r="NS39" s="1" t="s">
        <v>34</v>
      </c>
      <c r="NU39" s="1" t="s">
        <v>42</v>
      </c>
    </row>
    <row r="40" spans="1:385" x14ac:dyDescent="0.25">
      <c r="A40" s="2"/>
      <c r="B40" s="1">
        <v>1</v>
      </c>
      <c r="C40" s="1">
        <v>1007</v>
      </c>
      <c r="D40" s="1">
        <f t="shared" ref="D40:D59" si="4">C40-837</f>
        <v>170</v>
      </c>
      <c r="E40" s="1">
        <v>1</v>
      </c>
      <c r="F40" s="1">
        <v>959</v>
      </c>
      <c r="G40" s="1">
        <f t="shared" ref="G40:G59" si="5">F40-852</f>
        <v>107</v>
      </c>
      <c r="H40" s="1">
        <v>1</v>
      </c>
      <c r="I40" s="1">
        <v>942</v>
      </c>
      <c r="J40" s="1">
        <f t="shared" ref="J40:J59" si="6">I40-867</f>
        <v>75</v>
      </c>
      <c r="K40" s="1">
        <v>1</v>
      </c>
      <c r="L40" s="1">
        <v>960</v>
      </c>
      <c r="M40" s="1">
        <f t="shared" ref="M40:M59" si="7">L40-836</f>
        <v>124</v>
      </c>
      <c r="N40" s="1">
        <v>1</v>
      </c>
      <c r="O40" s="1">
        <v>911</v>
      </c>
      <c r="P40" s="1">
        <f t="shared" ref="P40:P59" si="8">O40-836</f>
        <v>75</v>
      </c>
      <c r="S40" s="5"/>
      <c r="T40" s="1">
        <v>1</v>
      </c>
      <c r="U40" s="1">
        <v>1087.63248502994</v>
      </c>
      <c r="V40" s="1">
        <f>U40-V36</f>
        <v>75.960357029926968</v>
      </c>
      <c r="W40" s="1">
        <v>1</v>
      </c>
      <c r="X40" s="1">
        <v>1130.9086651053899</v>
      </c>
      <c r="Y40" s="1">
        <f>X40-Y36</f>
        <v>107.11917903884853</v>
      </c>
      <c r="Z40" s="1">
        <v>1</v>
      </c>
      <c r="AA40" s="1">
        <v>1070.8518518518499</v>
      </c>
      <c r="AB40" s="1">
        <f>AA40-AB36</f>
        <v>39.131736606159848</v>
      </c>
      <c r="AC40" s="1">
        <v>1</v>
      </c>
      <c r="AD40" s="1">
        <v>1246.5255930087401</v>
      </c>
      <c r="AE40" s="1">
        <f>AD40-AE36</f>
        <v>213.35874782154019</v>
      </c>
      <c r="AI40" s="1">
        <v>1</v>
      </c>
      <c r="AJ40" s="1">
        <v>1220.4602235371499</v>
      </c>
      <c r="AK40" s="1">
        <f>AJ40-AK36</f>
        <v>31.589095420203193</v>
      </c>
      <c r="AL40" s="1">
        <v>1</v>
      </c>
      <c r="AM40" s="1">
        <v>1179.72519083969</v>
      </c>
      <c r="AN40" s="1">
        <f>AM40-AN36</f>
        <v>2.7225793886066185</v>
      </c>
      <c r="AO40" s="1">
        <v>1</v>
      </c>
      <c r="AP40" s="1">
        <v>1093.10681244743</v>
      </c>
      <c r="AQ40" s="1">
        <f>AP40-AQ36</f>
        <v>-113.09325035727329</v>
      </c>
      <c r="AR40" s="1">
        <v>1</v>
      </c>
      <c r="AS40" s="1">
        <v>1159.0966507177</v>
      </c>
      <c r="AT40" s="1">
        <f>AS40-AT36</f>
        <v>-77.018144668806826</v>
      </c>
      <c r="AV40" s="5"/>
      <c r="AW40" s="2"/>
      <c r="AX40" s="1">
        <v>1</v>
      </c>
      <c r="AY40" s="1">
        <v>1127</v>
      </c>
      <c r="AZ40" s="1">
        <f>AY40-990</f>
        <v>137</v>
      </c>
      <c r="BA40" s="1">
        <v>1</v>
      </c>
      <c r="BB40" s="1">
        <v>1061</v>
      </c>
      <c r="BC40" s="1">
        <f>BB40-982</f>
        <v>79</v>
      </c>
      <c r="BD40" s="1">
        <v>1</v>
      </c>
      <c r="BE40" s="1">
        <v>1141</v>
      </c>
      <c r="BF40" s="1">
        <f>BE40-974</f>
        <v>167</v>
      </c>
      <c r="BG40" s="1">
        <v>1</v>
      </c>
      <c r="BH40" s="1">
        <v>1085</v>
      </c>
      <c r="BI40" s="1">
        <f>BH40-973</f>
        <v>112</v>
      </c>
      <c r="BJ40" s="1">
        <v>1</v>
      </c>
      <c r="BK40" s="1">
        <v>1033</v>
      </c>
      <c r="BL40" s="1">
        <f>BK40-981</f>
        <v>52</v>
      </c>
      <c r="BN40" s="5"/>
      <c r="BP40" s="1">
        <v>1</v>
      </c>
      <c r="BQ40" s="1">
        <v>1506.06749672346</v>
      </c>
      <c r="BR40" s="1">
        <f>BQ40-BR36</f>
        <v>247.9261973181267</v>
      </c>
      <c r="BS40" s="1">
        <v>1</v>
      </c>
      <c r="BT40" s="1">
        <v>1387.6712328767101</v>
      </c>
      <c r="BU40" s="1">
        <f>BT40-BU36</f>
        <v>41.930740383190141</v>
      </c>
      <c r="BV40" s="1">
        <v>1</v>
      </c>
      <c r="BW40" s="1">
        <v>1509.31494804157</v>
      </c>
      <c r="BX40" s="1">
        <f>BW40-BX36</f>
        <v>24.716080644486738</v>
      </c>
      <c r="BY40" s="1">
        <v>1</v>
      </c>
      <c r="BZ40" s="1">
        <v>1440.5366568914999</v>
      </c>
      <c r="CA40" s="1">
        <f>BZ40-CA36</f>
        <v>-67.991538930150227</v>
      </c>
      <c r="CC40" s="5"/>
      <c r="CD40" s="5"/>
      <c r="CE40" s="1">
        <v>1</v>
      </c>
      <c r="CF40" s="1">
        <v>1139.5843495935001</v>
      </c>
      <c r="CG40" s="1">
        <f>CF40-1064</f>
        <v>75.584349593500065</v>
      </c>
      <c r="CH40" s="1">
        <v>1</v>
      </c>
      <c r="CI40" s="1">
        <v>1316.7085020242901</v>
      </c>
      <c r="CJ40" s="1">
        <f>CI40-1256</f>
        <v>60.708502024290055</v>
      </c>
      <c r="CK40" s="1">
        <v>1</v>
      </c>
      <c r="CL40" s="1">
        <v>1462.3680445151001</v>
      </c>
      <c r="CM40" s="1">
        <f>CL40-1445</f>
        <v>17.368044515100109</v>
      </c>
      <c r="CN40" s="1">
        <v>1</v>
      </c>
      <c r="CO40" s="1">
        <v>1082.3474320241701</v>
      </c>
      <c r="CP40" s="1">
        <f>CO40-1110</f>
        <v>-27.652567975829925</v>
      </c>
      <c r="CQ40" s="5"/>
      <c r="CR40" s="5"/>
      <c r="CS40" s="2"/>
      <c r="CT40" s="1">
        <v>1</v>
      </c>
      <c r="CU40" s="1">
        <v>1502.35897435897</v>
      </c>
      <c r="CV40" s="1">
        <f>CU40-1233</f>
        <v>269.35897435897004</v>
      </c>
      <c r="CW40" s="1">
        <v>1</v>
      </c>
      <c r="CX40" s="1">
        <v>1382.5248447204999</v>
      </c>
      <c r="CY40" s="1">
        <f>CX40-1361</f>
        <v>21.524844720499914</v>
      </c>
      <c r="CZ40" s="1">
        <v>1</v>
      </c>
      <c r="DA40" s="1">
        <v>1494.8772727272701</v>
      </c>
      <c r="DB40" s="1">
        <f>DA40-1408</f>
        <v>86.87727272727011</v>
      </c>
      <c r="DC40" s="1">
        <v>1</v>
      </c>
      <c r="DD40" s="1">
        <v>1575.1154545454499</v>
      </c>
      <c r="DE40" s="1">
        <f>DD40-1470</f>
        <v>105.11545454544989</v>
      </c>
      <c r="DG40" s="5"/>
      <c r="DH40" s="5"/>
      <c r="DI40" s="1">
        <v>1</v>
      </c>
      <c r="DJ40" s="1">
        <v>1676.9446935725</v>
      </c>
      <c r="DK40" s="1">
        <f>DJ40-1574</f>
        <v>102.9446935725</v>
      </c>
      <c r="DL40" s="1">
        <v>1</v>
      </c>
      <c r="DM40" s="1">
        <v>1595.7205056179801</v>
      </c>
      <c r="DN40" s="1">
        <f>DM40-1255</f>
        <v>340.72050561798005</v>
      </c>
      <c r="DO40" s="1">
        <v>1</v>
      </c>
      <c r="DP40" s="1">
        <v>1539.6924778761099</v>
      </c>
      <c r="DQ40" s="1">
        <f>DP40-1291</f>
        <v>248.69247787610993</v>
      </c>
      <c r="DR40" s="1">
        <v>1</v>
      </c>
      <c r="DS40" s="1">
        <v>1599.1934916446801</v>
      </c>
      <c r="DT40" s="1">
        <f>DS40-1442</f>
        <v>157.19349164468008</v>
      </c>
      <c r="DV40" s="5"/>
      <c r="DW40" s="5"/>
      <c r="DX40" s="1">
        <v>1</v>
      </c>
      <c r="DY40" s="1">
        <v>2374.96690518784</v>
      </c>
      <c r="DZ40" s="1">
        <f>DY40-2428</f>
        <v>-53.033094812160016</v>
      </c>
      <c r="EA40" s="1">
        <v>1</v>
      </c>
      <c r="EB40" s="1">
        <v>2399.5675917636499</v>
      </c>
      <c r="EC40" s="1">
        <f>EB40-2374</f>
        <v>25.567591763649943</v>
      </c>
      <c r="ED40" s="1">
        <v>1</v>
      </c>
      <c r="EE40" s="1">
        <v>2602.2064156206402</v>
      </c>
      <c r="EF40" s="1">
        <f>EE40-2747</f>
        <v>-144.7935843793598</v>
      </c>
      <c r="EG40" s="1">
        <v>1</v>
      </c>
      <c r="EH40" s="1">
        <v>2883.3556338028202</v>
      </c>
      <c r="EI40" s="1">
        <f>EH40-2747</f>
        <v>136.35563380282019</v>
      </c>
      <c r="EJ40" s="5"/>
      <c r="EK40" s="5"/>
      <c r="EL40" s="2"/>
      <c r="EM40" s="1">
        <v>1</v>
      </c>
      <c r="EN40" s="1">
        <v>1367.4411985018701</v>
      </c>
      <c r="EO40" s="1">
        <f>EN40-1251</f>
        <v>116.44119850187008</v>
      </c>
      <c r="EP40" s="1">
        <v>1</v>
      </c>
      <c r="EQ40" s="1">
        <v>1460.68516746411</v>
      </c>
      <c r="ER40" s="1">
        <f>EQ40-1237</f>
        <v>223.68516746411001</v>
      </c>
      <c r="ES40" s="1">
        <v>1</v>
      </c>
      <c r="ET40" s="1">
        <v>1396.2921245421201</v>
      </c>
      <c r="EU40" s="1">
        <f>ET40-1268</f>
        <v>128.29212454212006</v>
      </c>
      <c r="EV40" s="1">
        <v>1</v>
      </c>
      <c r="EW40" s="1">
        <v>1441.5621345029199</v>
      </c>
      <c r="EX40" s="1">
        <f>EW40-1286</f>
        <v>155.56213450291989</v>
      </c>
      <c r="EZ40" s="5"/>
      <c r="FA40" s="5"/>
      <c r="FB40" s="1">
        <v>1</v>
      </c>
      <c r="FC40" s="1">
        <v>2412.9239543726198</v>
      </c>
      <c r="FD40" s="1">
        <f>FC40-2479</f>
        <v>-66.076045627380154</v>
      </c>
      <c r="FE40" s="1">
        <v>1</v>
      </c>
      <c r="FF40" s="1">
        <v>2529.7560700169402</v>
      </c>
      <c r="FG40" s="1">
        <f>FF40-2627</f>
        <v>-97.243929983059843</v>
      </c>
      <c r="FH40" s="1">
        <v>1</v>
      </c>
      <c r="FI40" s="1">
        <v>2871.9715324046001</v>
      </c>
      <c r="FJ40" s="1">
        <f>FI40-3184</f>
        <v>-312.02846759539989</v>
      </c>
      <c r="FK40" s="1">
        <v>1</v>
      </c>
      <c r="FL40" s="1">
        <v>2500.0165662650602</v>
      </c>
      <c r="FM40" s="1">
        <f>FL40-2899</f>
        <v>-398.98343373493981</v>
      </c>
      <c r="FO40" s="5"/>
      <c r="FP40" s="5"/>
      <c r="FQ40" s="1">
        <v>1</v>
      </c>
      <c r="FR40" s="1">
        <v>1805.8664825046001</v>
      </c>
      <c r="FS40" s="1">
        <f>FR40-1445</f>
        <v>360.86648250460007</v>
      </c>
      <c r="FT40" s="1">
        <v>1</v>
      </c>
      <c r="FU40" s="1">
        <v>1572.0041724617499</v>
      </c>
      <c r="FV40" s="1">
        <f>FU40-1385</f>
        <v>187.00417246174993</v>
      </c>
      <c r="FW40" s="1">
        <v>1</v>
      </c>
      <c r="FX40" s="1">
        <v>1589.9539748954001</v>
      </c>
      <c r="FY40" s="1">
        <f>FX40-1393</f>
        <v>196.95397489540005</v>
      </c>
      <c r="FZ40" s="1">
        <v>1</v>
      </c>
      <c r="GA40" s="1">
        <v>1762.6327077748001</v>
      </c>
      <c r="GB40" s="1">
        <f>GA40-1393</f>
        <v>369.63270777480011</v>
      </c>
      <c r="GE40" s="5"/>
      <c r="GF40" s="1">
        <v>1</v>
      </c>
      <c r="GG40" s="1">
        <v>1972.4251269035501</v>
      </c>
      <c r="GH40" s="1">
        <f>GG40-1770</f>
        <v>202.42512690355011</v>
      </c>
      <c r="GI40" s="1">
        <v>1</v>
      </c>
      <c r="GJ40" s="1">
        <v>1914.1380208333301</v>
      </c>
      <c r="GK40" s="1">
        <f>GJ40-1826</f>
        <v>88.138020833330074</v>
      </c>
      <c r="GL40" s="1">
        <v>1</v>
      </c>
      <c r="GM40" s="1">
        <v>1739.5841059602601</v>
      </c>
      <c r="GN40" s="1">
        <f>GM40-1721</f>
        <v>18.584105960260104</v>
      </c>
      <c r="GO40" s="1">
        <v>1</v>
      </c>
      <c r="GP40" s="1">
        <v>2030.2585812356999</v>
      </c>
      <c r="GQ40" s="1">
        <f>GP40-1824</f>
        <v>206.25858123569992</v>
      </c>
      <c r="GR40" s="5"/>
      <c r="GS40" s="5"/>
      <c r="GT40" s="2"/>
      <c r="GU40" s="1">
        <v>1</v>
      </c>
      <c r="GV40" s="1">
        <v>2436</v>
      </c>
      <c r="GW40" s="1">
        <f>GV40-904</f>
        <v>1532</v>
      </c>
      <c r="GX40" s="1">
        <v>1</v>
      </c>
      <c r="GY40" s="1">
        <v>2635</v>
      </c>
      <c r="GZ40" s="1">
        <f>GY40-927</f>
        <v>1708</v>
      </c>
      <c r="HA40" s="1">
        <v>1</v>
      </c>
      <c r="HB40" s="1">
        <v>3217</v>
      </c>
      <c r="HC40" s="1">
        <f>HB40-894</f>
        <v>2323</v>
      </c>
      <c r="HD40" s="1">
        <v>1</v>
      </c>
      <c r="HE40" s="1">
        <v>2481</v>
      </c>
      <c r="HF40" s="1">
        <f>HE40-876</f>
        <v>1605</v>
      </c>
      <c r="HG40" s="1">
        <v>1</v>
      </c>
      <c r="HH40" s="1">
        <v>3147</v>
      </c>
      <c r="HI40" s="1">
        <f>HH40-835</f>
        <v>2312</v>
      </c>
      <c r="HL40" s="5"/>
      <c r="HM40" s="1">
        <v>1</v>
      </c>
      <c r="HN40" s="1">
        <v>2255.8472222222199</v>
      </c>
      <c r="HO40" s="1">
        <f>HN40-HO36</f>
        <v>1235.4767189288191</v>
      </c>
      <c r="HP40" s="1">
        <v>1</v>
      </c>
      <c r="HQ40" s="1">
        <v>2423.8891369047601</v>
      </c>
      <c r="HR40" s="1">
        <f>HQ40-HR36</f>
        <v>1399.7629583809241</v>
      </c>
      <c r="HS40" s="1">
        <v>1</v>
      </c>
      <c r="HT40" s="1">
        <v>2260.6132158590299</v>
      </c>
      <c r="HU40" s="1">
        <f>HT40-HU36</f>
        <v>1214.9989443608486</v>
      </c>
      <c r="HV40" s="1">
        <v>1</v>
      </c>
      <c r="HW40" s="1">
        <v>2245.5304878048801</v>
      </c>
      <c r="HX40" s="1">
        <f>HW40-HX36</f>
        <v>1197.4527865770153</v>
      </c>
      <c r="HZ40" s="5"/>
      <c r="IA40" s="5"/>
      <c r="IB40" s="1">
        <v>1</v>
      </c>
      <c r="IC40" s="1">
        <v>4527.5601111883298</v>
      </c>
      <c r="ID40" s="1">
        <f>IC40-ID36</f>
        <v>2713.5478057397595</v>
      </c>
      <c r="IE40" s="1">
        <v>1</v>
      </c>
      <c r="IF40" s="1">
        <v>2986.1810542398798</v>
      </c>
      <c r="IG40" s="1">
        <f>IF40-IG36</f>
        <v>1991.1129829114516</v>
      </c>
      <c r="IH40" s="1">
        <v>1</v>
      </c>
      <c r="II40" s="1">
        <v>3037.66295707472</v>
      </c>
      <c r="IJ40" s="1">
        <f>II40-IJ36</f>
        <v>2053.4732496033125</v>
      </c>
      <c r="IK40" s="1">
        <v>1</v>
      </c>
      <c r="IL40" s="1">
        <v>3037.6509433962301</v>
      </c>
      <c r="IM40" s="1">
        <f>IL40-IM36</f>
        <v>2054.2483917052587</v>
      </c>
      <c r="IN40" s="5"/>
      <c r="IO40" s="5"/>
      <c r="IP40" s="2"/>
      <c r="IQ40" s="1">
        <v>1</v>
      </c>
      <c r="IR40" s="1">
        <v>2421</v>
      </c>
      <c r="IS40" s="1">
        <f>IR40-884</f>
        <v>1537</v>
      </c>
      <c r="IT40" s="1">
        <v>1</v>
      </c>
      <c r="IU40" s="1">
        <v>2658</v>
      </c>
      <c r="IV40" s="1">
        <f>IU40-892</f>
        <v>1766</v>
      </c>
      <c r="IW40" s="1">
        <v>1</v>
      </c>
      <c r="IX40" s="1">
        <v>2509</v>
      </c>
      <c r="IY40" s="1">
        <f>IX40-890</f>
        <v>1619</v>
      </c>
      <c r="IZ40" s="1">
        <v>1</v>
      </c>
      <c r="JA40" s="1">
        <v>2377</v>
      </c>
      <c r="JB40" s="1">
        <f>JA40-889</f>
        <v>1488</v>
      </c>
      <c r="JC40" s="1">
        <v>1</v>
      </c>
      <c r="JD40" s="1">
        <v>2363</v>
      </c>
      <c r="JE40" s="1">
        <f>JD40-873</f>
        <v>1490</v>
      </c>
      <c r="JG40" s="5"/>
      <c r="JH40" s="5"/>
      <c r="JI40" s="1">
        <v>1</v>
      </c>
      <c r="JJ40" s="1">
        <v>2371.5045135406199</v>
      </c>
      <c r="JK40" s="1">
        <f>JJ40-1133</f>
        <v>1238.5045135406199</v>
      </c>
      <c r="JL40" s="1">
        <v>1</v>
      </c>
      <c r="JM40" s="1">
        <v>1993.17004048583</v>
      </c>
      <c r="JN40" s="1">
        <f>JM40-1104</f>
        <v>889.17004048582999</v>
      </c>
      <c r="JO40" s="1">
        <v>1</v>
      </c>
      <c r="JP40" s="1">
        <v>1958.88606403013</v>
      </c>
      <c r="JQ40" s="1">
        <f>JP40-1102</f>
        <v>856.88606403013</v>
      </c>
      <c r="JR40" s="1">
        <v>1</v>
      </c>
      <c r="JS40" s="1">
        <v>2089.8756260434102</v>
      </c>
      <c r="JT40" s="1">
        <f>JS40-1109</f>
        <v>980.87562604341019</v>
      </c>
      <c r="JV40" s="5"/>
      <c r="JW40" s="5"/>
      <c r="JX40" s="1">
        <v>1</v>
      </c>
      <c r="JY40" s="1">
        <v>2784.90472103004</v>
      </c>
      <c r="JZ40" s="1">
        <f>JY40-1666</f>
        <v>1118.90472103004</v>
      </c>
      <c r="KA40" s="1">
        <v>1</v>
      </c>
      <c r="KB40" s="1">
        <v>2667.0707964601802</v>
      </c>
      <c r="KC40" s="1">
        <f>KB40-1347</f>
        <v>1320.0707964601802</v>
      </c>
      <c r="KD40" s="1">
        <v>1</v>
      </c>
      <c r="KE40" s="1">
        <v>1964.81348314607</v>
      </c>
      <c r="KF40" s="1">
        <f>KE40-1251</f>
        <v>713.81348314606998</v>
      </c>
      <c r="KG40" s="1">
        <v>1</v>
      </c>
      <c r="KH40" s="1">
        <v>1451.8174706649299</v>
      </c>
      <c r="KI40" s="1">
        <f>KH40-KI36</f>
        <v>437.19318350362994</v>
      </c>
      <c r="KJ40" s="5"/>
      <c r="KK40" s="5"/>
      <c r="KL40" s="2"/>
      <c r="KM40" s="1">
        <v>1</v>
      </c>
      <c r="KN40" s="1">
        <v>2075</v>
      </c>
      <c r="KO40" s="1">
        <f>KN40-1005</f>
        <v>1070</v>
      </c>
      <c r="KP40" s="1">
        <v>1</v>
      </c>
      <c r="KQ40" s="1">
        <v>1929</v>
      </c>
      <c r="KR40" s="1">
        <f>KQ40-1018</f>
        <v>911</v>
      </c>
      <c r="KS40" s="1">
        <v>1</v>
      </c>
      <c r="KT40" s="1">
        <v>1889</v>
      </c>
      <c r="KU40" s="1">
        <f>KT40-1109</f>
        <v>780</v>
      </c>
      <c r="KV40" s="1">
        <v>1</v>
      </c>
      <c r="KW40" s="1">
        <v>1830</v>
      </c>
      <c r="KX40" s="1">
        <f>KW40-1056</f>
        <v>774</v>
      </c>
      <c r="KZ40" s="5"/>
      <c r="LA40" s="5"/>
      <c r="LB40" s="1">
        <v>1</v>
      </c>
      <c r="LC40" s="1">
        <v>3388</v>
      </c>
      <c r="LD40" s="1">
        <f>LC40-1153</f>
        <v>2235</v>
      </c>
      <c r="LE40" s="1">
        <v>1</v>
      </c>
      <c r="LF40" s="1">
        <v>3309</v>
      </c>
      <c r="LG40" s="1">
        <f>LF40-1105</f>
        <v>2204</v>
      </c>
      <c r="LH40" s="1">
        <v>1</v>
      </c>
      <c r="LI40" s="1">
        <v>1864</v>
      </c>
      <c r="LJ40" s="1">
        <f>LI40-1145</f>
        <v>719</v>
      </c>
      <c r="LK40" s="1">
        <v>1</v>
      </c>
      <c r="LL40" s="1">
        <v>1889</v>
      </c>
      <c r="LM40" s="1">
        <f>LL40-1193</f>
        <v>696</v>
      </c>
      <c r="LO40" s="5"/>
      <c r="LP40" s="5"/>
      <c r="LQ40" s="1">
        <v>1</v>
      </c>
      <c r="LR40" s="1">
        <v>2087</v>
      </c>
      <c r="LS40" s="1">
        <f>LR40-1342</f>
        <v>745</v>
      </c>
      <c r="LT40" s="1">
        <v>1</v>
      </c>
      <c r="LU40" s="1">
        <v>2593</v>
      </c>
      <c r="LV40" s="1">
        <f>LU40-1332</f>
        <v>1261</v>
      </c>
      <c r="LW40" s="1">
        <v>1</v>
      </c>
      <c r="LX40" s="1">
        <v>1807</v>
      </c>
      <c r="LY40" s="1">
        <f>LX40-1327</f>
        <v>480</v>
      </c>
      <c r="LZ40" s="1">
        <v>1</v>
      </c>
      <c r="MA40" s="1">
        <v>1953</v>
      </c>
      <c r="MB40" s="1">
        <f>MA40-1456</f>
        <v>497</v>
      </c>
      <c r="MC40" s="5"/>
      <c r="MD40" s="5"/>
      <c r="ME40" s="2"/>
      <c r="MF40" s="1">
        <v>1</v>
      </c>
      <c r="MG40" s="1">
        <v>4329</v>
      </c>
      <c r="MH40" s="1">
        <f t="shared" ref="MH40:MH64" si="9">MG40-2555</f>
        <v>1774</v>
      </c>
      <c r="MI40" s="1">
        <v>1</v>
      </c>
      <c r="MJ40" s="1">
        <v>3643</v>
      </c>
      <c r="MK40" s="1">
        <f t="shared" ref="MK40:MK64" si="10">MJ40-2578</f>
        <v>1065</v>
      </c>
      <c r="ML40" s="1">
        <v>1</v>
      </c>
      <c r="MM40" s="1">
        <v>3412</v>
      </c>
      <c r="MN40" s="1">
        <f t="shared" ref="MN40:MN64" si="11">MM40-2569</f>
        <v>843</v>
      </c>
      <c r="MO40" s="1">
        <v>1</v>
      </c>
      <c r="MP40" s="1">
        <v>3881</v>
      </c>
      <c r="MQ40" s="1">
        <f t="shared" ref="MQ40:MQ64" si="12">MP40-2550</f>
        <v>1331</v>
      </c>
      <c r="MS40" s="5"/>
      <c r="MT40" s="5"/>
      <c r="MU40" s="1">
        <v>1</v>
      </c>
      <c r="MV40" s="1">
        <v>1774</v>
      </c>
      <c r="MW40" s="1">
        <f t="shared" ref="MW40:MW64" si="13">MV40-1210</f>
        <v>564</v>
      </c>
      <c r="MX40" s="1">
        <v>1</v>
      </c>
      <c r="MY40" s="1">
        <v>2105</v>
      </c>
      <c r="MZ40" s="1">
        <f t="shared" ref="MZ40:MZ64" si="14">MY40-1268</f>
        <v>837</v>
      </c>
      <c r="NA40" s="1">
        <v>1</v>
      </c>
      <c r="NB40" s="1">
        <v>2380</v>
      </c>
      <c r="NC40" s="1">
        <f t="shared" ref="NC40:NC64" si="15">NB40-1428</f>
        <v>952</v>
      </c>
      <c r="ND40" s="1">
        <v>1</v>
      </c>
      <c r="NE40" s="1">
        <v>2533</v>
      </c>
      <c r="NF40" s="1">
        <f t="shared" ref="NF40:NF64" si="16">NE40-1373</f>
        <v>1160</v>
      </c>
      <c r="NH40" s="5"/>
      <c r="NI40" s="5"/>
      <c r="NJ40" s="1">
        <v>1</v>
      </c>
      <c r="NK40" s="1">
        <v>2214</v>
      </c>
      <c r="NL40" s="1">
        <f t="shared" ref="NL40:NL64" si="17">NK40-1759</f>
        <v>455</v>
      </c>
      <c r="NM40" s="1">
        <v>1</v>
      </c>
      <c r="NN40" s="1">
        <v>2479</v>
      </c>
      <c r="NO40" s="1">
        <f t="shared" ref="NO40:NO64" si="18">NN40-1782</f>
        <v>697</v>
      </c>
      <c r="NP40" s="1">
        <v>1</v>
      </c>
      <c r="NQ40" s="1">
        <v>3148</v>
      </c>
      <c r="NR40" s="1">
        <f t="shared" ref="NR40:NR64" si="19">NQ40-1917</f>
        <v>1231</v>
      </c>
      <c r="NS40" s="1">
        <v>1</v>
      </c>
      <c r="NT40" s="1">
        <v>2918</v>
      </c>
      <c r="NU40" s="1">
        <f t="shared" ref="NU40:NU64" si="20">NT40-1977</f>
        <v>941</v>
      </c>
    </row>
    <row r="41" spans="1:385" x14ac:dyDescent="0.25">
      <c r="A41" s="2"/>
      <c r="B41" s="1">
        <v>2</v>
      </c>
      <c r="C41" s="1">
        <v>999</v>
      </c>
      <c r="D41" s="1">
        <f t="shared" si="4"/>
        <v>162</v>
      </c>
      <c r="E41" s="1">
        <v>2</v>
      </c>
      <c r="F41" s="1">
        <v>985</v>
      </c>
      <c r="G41" s="1">
        <f t="shared" si="5"/>
        <v>133</v>
      </c>
      <c r="H41" s="1">
        <v>2</v>
      </c>
      <c r="I41" s="1">
        <v>918</v>
      </c>
      <c r="J41" s="1">
        <f t="shared" si="6"/>
        <v>51</v>
      </c>
      <c r="K41" s="1">
        <v>2</v>
      </c>
      <c r="L41" s="1">
        <v>999</v>
      </c>
      <c r="M41" s="1">
        <f t="shared" si="7"/>
        <v>163</v>
      </c>
      <c r="N41" s="1">
        <v>2</v>
      </c>
      <c r="O41" s="1">
        <v>900</v>
      </c>
      <c r="P41" s="1">
        <f t="shared" si="8"/>
        <v>64</v>
      </c>
      <c r="S41" s="5"/>
      <c r="T41" s="1">
        <v>2</v>
      </c>
      <c r="U41" s="1">
        <v>1028.4958364875099</v>
      </c>
      <c r="V41" s="1">
        <f>U41-V36</f>
        <v>16.823708487496901</v>
      </c>
      <c r="W41" s="1">
        <v>2</v>
      </c>
      <c r="X41" s="1">
        <v>1120.1742187499999</v>
      </c>
      <c r="Y41" s="1">
        <f>X41-Y36</f>
        <v>96.384732683458537</v>
      </c>
      <c r="Z41" s="1">
        <v>2</v>
      </c>
      <c r="AA41" s="1">
        <v>1035.2932405566601</v>
      </c>
      <c r="AB41" s="1">
        <f>AA41-AB36</f>
        <v>3.5731253109699992</v>
      </c>
      <c r="AC41" s="1">
        <v>2</v>
      </c>
      <c r="AD41" s="1">
        <v>1212.29338327091</v>
      </c>
      <c r="AE41" s="1">
        <f>AD41-AE36</f>
        <v>179.1265380837101</v>
      </c>
      <c r="AI41" s="1">
        <v>2</v>
      </c>
      <c r="AJ41" s="1">
        <v>1152.6111842105299</v>
      </c>
      <c r="AK41" s="1">
        <f>AJ41-AK36</f>
        <v>-36.259943906416765</v>
      </c>
      <c r="AL41" s="1">
        <v>2</v>
      </c>
      <c r="AM41" s="1">
        <v>1141.7099567099599</v>
      </c>
      <c r="AN41" s="1">
        <f>AM41-AN36</f>
        <v>-35.292654741123442</v>
      </c>
      <c r="AO41" s="1">
        <v>2</v>
      </c>
      <c r="AP41" s="1">
        <v>1156.7849372384901</v>
      </c>
      <c r="AQ41" s="1">
        <f>AP41-AQ36</f>
        <v>-49.415125566213192</v>
      </c>
      <c r="AR41" s="1">
        <v>2</v>
      </c>
      <c r="AS41" s="1">
        <v>1256.1603053435099</v>
      </c>
      <c r="AT41" s="1">
        <f>AS41-AT36</f>
        <v>20.045509957003105</v>
      </c>
      <c r="AV41" s="5"/>
      <c r="AW41" s="2"/>
      <c r="AX41" s="1">
        <v>2</v>
      </c>
      <c r="AY41" s="1">
        <v>1139</v>
      </c>
      <c r="AZ41" s="1">
        <f t="shared" ref="AZ41:AZ59" si="21">AY41-990</f>
        <v>149</v>
      </c>
      <c r="BA41" s="1">
        <v>2</v>
      </c>
      <c r="BB41" s="1">
        <v>1127</v>
      </c>
      <c r="BC41" s="1">
        <f t="shared" ref="BC41:BC59" si="22">BB41-982</f>
        <v>145</v>
      </c>
      <c r="BD41" s="1">
        <v>2</v>
      </c>
      <c r="BE41" s="1">
        <v>1275</v>
      </c>
      <c r="BF41" s="1">
        <f t="shared" ref="BF41:BF59" si="23">BE41-974</f>
        <v>301</v>
      </c>
      <c r="BG41" s="1">
        <v>2</v>
      </c>
      <c r="BH41" s="1">
        <v>1042</v>
      </c>
      <c r="BI41" s="1">
        <f t="shared" ref="BI41:BI59" si="24">BH41-973</f>
        <v>69</v>
      </c>
      <c r="BJ41" s="1">
        <v>2</v>
      </c>
      <c r="BK41" s="1">
        <v>1000</v>
      </c>
      <c r="BL41" s="1">
        <f t="shared" ref="BL41:BL59" si="25">BK41-981</f>
        <v>19</v>
      </c>
      <c r="BN41" s="5"/>
      <c r="BP41" s="1">
        <v>2</v>
      </c>
      <c r="BQ41" s="1">
        <v>1785.5531208499301</v>
      </c>
      <c r="BR41" s="1">
        <f>BQ41-BR36</f>
        <v>527.41182144459685</v>
      </c>
      <c r="BS41" s="1">
        <v>2</v>
      </c>
      <c r="BT41" s="1">
        <v>1350.75288184438</v>
      </c>
      <c r="BU41" s="1">
        <f>BT41-BU36</f>
        <v>5.0123893508600759</v>
      </c>
      <c r="BV41" s="1">
        <v>2</v>
      </c>
      <c r="BW41" s="1">
        <v>1487.9279352226699</v>
      </c>
      <c r="BX41" s="1">
        <f>BW41-BX36</f>
        <v>3.3290678255866624</v>
      </c>
      <c r="BY41" s="1">
        <v>2</v>
      </c>
      <c r="BZ41" s="1">
        <v>1431.9047965116299</v>
      </c>
      <c r="CA41" s="1">
        <f>BZ41-CA36</f>
        <v>-76.623399310020204</v>
      </c>
      <c r="CC41" s="5"/>
      <c r="CD41" s="5"/>
      <c r="CE41" s="1">
        <v>2</v>
      </c>
      <c r="CF41" s="1">
        <v>1219.2628918099099</v>
      </c>
      <c r="CG41" s="1">
        <f t="shared" ref="CG41:CG64" si="26">CF41-1064</f>
        <v>155.26289180990989</v>
      </c>
      <c r="CH41" s="1">
        <v>2</v>
      </c>
      <c r="CI41" s="1">
        <v>1338.02615694165</v>
      </c>
      <c r="CJ41" s="1">
        <f t="shared" ref="CJ41:CJ64" si="27">CI41-1256</f>
        <v>82.026156941650015</v>
      </c>
      <c r="CK41" s="1">
        <v>2</v>
      </c>
      <c r="CL41" s="1">
        <v>1474.2052297939799</v>
      </c>
      <c r="CM41" s="1">
        <f t="shared" ref="CM41:CM64" si="28">CL41-1445</f>
        <v>29.205229793979925</v>
      </c>
      <c r="CN41" s="1">
        <v>2</v>
      </c>
      <c r="CO41" s="1">
        <v>1045.8784194528901</v>
      </c>
      <c r="CP41" s="1">
        <f t="shared" ref="CP41:CP64" si="29">CO41-1110</f>
        <v>-64.121580547109943</v>
      </c>
      <c r="CQ41" s="5"/>
      <c r="CR41" s="5"/>
      <c r="CS41" s="2"/>
      <c r="CT41" s="1">
        <v>2</v>
      </c>
      <c r="CU41" s="1">
        <v>1581.8824940048</v>
      </c>
      <c r="CV41" s="1">
        <f t="shared" ref="CV41:CV64" si="30">CU41-1233</f>
        <v>348.88249400480004</v>
      </c>
      <c r="CW41" s="1">
        <v>2</v>
      </c>
      <c r="CX41" s="1">
        <v>1431.92</v>
      </c>
      <c r="CY41" s="1">
        <f t="shared" ref="CY41:CY64" si="31">CX41-1361</f>
        <v>70.920000000000073</v>
      </c>
      <c r="CZ41" s="1">
        <v>2</v>
      </c>
      <c r="DA41" s="1">
        <v>1503.6964490263499</v>
      </c>
      <c r="DB41" s="1">
        <f t="shared" ref="DB41:DB64" si="32">DA41-1408</f>
        <v>95.69644902634991</v>
      </c>
      <c r="DC41" s="1">
        <v>2</v>
      </c>
      <c r="DD41" s="1">
        <v>1617.6735426009</v>
      </c>
      <c r="DE41" s="1">
        <f t="shared" ref="DE41:DE64" si="33">DD41-1470</f>
        <v>147.67354260089996</v>
      </c>
      <c r="DG41" s="5"/>
      <c r="DH41" s="5"/>
      <c r="DI41" s="1">
        <v>2</v>
      </c>
      <c r="DJ41" s="1">
        <v>1679.86686611818</v>
      </c>
      <c r="DK41" s="1">
        <f t="shared" ref="DK41:DK64" si="34">DJ41-1574</f>
        <v>105.86686611818004</v>
      </c>
      <c r="DL41" s="1">
        <v>2</v>
      </c>
      <c r="DM41" s="1">
        <v>1541.8867791842499</v>
      </c>
      <c r="DN41" s="1">
        <f t="shared" ref="DN41:DN64" si="35">DM41-1255</f>
        <v>286.88677918424992</v>
      </c>
      <c r="DO41" s="1">
        <v>2</v>
      </c>
      <c r="DP41" s="1">
        <v>1432.87139689579</v>
      </c>
      <c r="DQ41" s="1">
        <f t="shared" ref="DQ41:DQ64" si="36">DP41-1291</f>
        <v>141.87139689578999</v>
      </c>
      <c r="DR41" s="1">
        <v>2</v>
      </c>
      <c r="DS41" s="1">
        <v>1653.81826320501</v>
      </c>
      <c r="DT41" s="1">
        <f t="shared" ref="DT41:DT64" si="37">DS41-1442</f>
        <v>211.81826320501</v>
      </c>
      <c r="DV41" s="5"/>
      <c r="DW41" s="5"/>
      <c r="DX41" s="1">
        <v>2</v>
      </c>
      <c r="DY41" s="1">
        <v>2440.66756032172</v>
      </c>
      <c r="DZ41" s="1">
        <f t="shared" ref="DZ41:DZ64" si="38">DY41-2428</f>
        <v>12.667560321719975</v>
      </c>
      <c r="EA41" s="1">
        <v>2</v>
      </c>
      <c r="EB41" s="1">
        <v>2424.6904332129998</v>
      </c>
      <c r="EC41" s="1">
        <f t="shared" ref="EC41:EC64" si="39">EB41-2374</f>
        <v>50.690433212999778</v>
      </c>
      <c r="ED41" s="1">
        <v>2</v>
      </c>
      <c r="EE41" s="1">
        <v>2509.7657142857101</v>
      </c>
      <c r="EF41" s="1">
        <f t="shared" ref="EF41:EF64" si="40">EE41-2747</f>
        <v>-237.23428571428985</v>
      </c>
      <c r="EG41" s="1">
        <v>2</v>
      </c>
      <c r="EH41" s="1">
        <v>2830.6295503212</v>
      </c>
      <c r="EI41" s="1">
        <f t="shared" ref="EI41:EI64" si="41">EH41-2747</f>
        <v>83.629550321199986</v>
      </c>
      <c r="EJ41" s="5"/>
      <c r="EK41" s="5"/>
      <c r="EL41" s="2"/>
      <c r="EM41" s="1">
        <v>2</v>
      </c>
      <c r="EN41" s="1">
        <v>1397.6559701492499</v>
      </c>
      <c r="EO41" s="1">
        <f t="shared" ref="EO41:EO64" si="42">EN41-1251</f>
        <v>146.65597014924992</v>
      </c>
      <c r="EP41" s="1">
        <v>2</v>
      </c>
      <c r="EQ41" s="1">
        <v>1476.5564202334599</v>
      </c>
      <c r="ER41" s="1">
        <f t="shared" ref="ER41:ER64" si="43">EQ41-1237</f>
        <v>239.5564202334599</v>
      </c>
      <c r="ES41" s="1">
        <v>2</v>
      </c>
      <c r="ET41" s="1">
        <v>1431.85073260073</v>
      </c>
      <c r="EU41" s="1">
        <f t="shared" ref="EU41:EU64" si="44">ET41-1268</f>
        <v>163.85073260073</v>
      </c>
      <c r="EV41" s="1">
        <v>2</v>
      </c>
      <c r="EW41" s="1">
        <v>1435.03272727273</v>
      </c>
      <c r="EX41" s="1">
        <f t="shared" ref="EX41:EX64" si="45">EW41-1286</f>
        <v>149.03272727272997</v>
      </c>
      <c r="EZ41" s="5"/>
      <c r="FA41" s="5"/>
      <c r="FB41" s="1">
        <v>2</v>
      </c>
      <c r="FC41" s="1">
        <v>2439.0489671002301</v>
      </c>
      <c r="FD41" s="1">
        <f t="shared" ref="FD41:FD64" si="46">FC41-2479</f>
        <v>-39.951032899769871</v>
      </c>
      <c r="FE41" s="1">
        <v>2</v>
      </c>
      <c r="FF41" s="1">
        <v>2540.68644067797</v>
      </c>
      <c r="FG41" s="1">
        <f t="shared" ref="FG41:FG64" si="47">FF41-2627</f>
        <v>-86.31355932202996</v>
      </c>
      <c r="FH41" s="1">
        <v>2</v>
      </c>
      <c r="FI41" s="1">
        <v>2881.84689655172</v>
      </c>
      <c r="FJ41" s="1">
        <f t="shared" ref="FJ41:FJ64" si="48">FI41-3184</f>
        <v>-302.15310344828004</v>
      </c>
      <c r="FK41" s="1">
        <v>2</v>
      </c>
      <c r="FL41" s="1">
        <v>2549.4528158295302</v>
      </c>
      <c r="FM41" s="1">
        <f t="shared" ref="FM41:FM64" si="49">FL41-2899</f>
        <v>-349.54718417046979</v>
      </c>
      <c r="FO41" s="5"/>
      <c r="FP41" s="5"/>
      <c r="FQ41" s="1">
        <v>2</v>
      </c>
      <c r="FR41" s="1">
        <v>1845.4875115633699</v>
      </c>
      <c r="FS41" s="1">
        <f t="shared" ref="FS41:FS64" si="50">FR41-1445</f>
        <v>400.48751156336994</v>
      </c>
      <c r="FT41" s="1">
        <v>2</v>
      </c>
      <c r="FU41" s="1">
        <v>1614.24724809483</v>
      </c>
      <c r="FV41" s="1">
        <f t="shared" ref="FV41:FV64" si="51">FU41-1385</f>
        <v>229.24724809482996</v>
      </c>
      <c r="FW41" s="1">
        <v>2</v>
      </c>
      <c r="FX41" s="1">
        <v>1591.6651624548699</v>
      </c>
      <c r="FY41" s="1">
        <f t="shared" ref="FY41:FY64" si="52">FX41-1393</f>
        <v>198.66516245486991</v>
      </c>
      <c r="FZ41" s="1">
        <v>2</v>
      </c>
      <c r="GA41" s="1">
        <v>1644.03324348607</v>
      </c>
      <c r="GB41" s="1">
        <f t="shared" ref="GB41:GB64" si="53">GA41-1393</f>
        <v>251.03324348606998</v>
      </c>
      <c r="GE41" s="5"/>
      <c r="GF41" s="1">
        <v>2</v>
      </c>
      <c r="GG41" s="1">
        <v>1997.5547073791299</v>
      </c>
      <c r="GH41" s="1">
        <f t="shared" ref="GH41:GH64" si="54">GG41-1770</f>
        <v>227.55470737912992</v>
      </c>
      <c r="GI41" s="1">
        <v>2</v>
      </c>
      <c r="GJ41" s="1">
        <v>1932.7316129032299</v>
      </c>
      <c r="GK41" s="1">
        <f t="shared" ref="GK41:GK64" si="55">GJ41-1826</f>
        <v>106.73161290322992</v>
      </c>
      <c r="GL41" s="1">
        <v>2</v>
      </c>
      <c r="GM41" s="1">
        <v>1747.60216508796</v>
      </c>
      <c r="GN41" s="1">
        <f t="shared" ref="GN41:GN64" si="56">GM41-1721</f>
        <v>26.602165087959975</v>
      </c>
      <c r="GO41" s="1">
        <v>2</v>
      </c>
      <c r="GP41" s="1">
        <v>2014.5799086758</v>
      </c>
      <c r="GQ41" s="1">
        <f t="shared" ref="GQ41:GQ64" si="57">GP41-1824</f>
        <v>190.57990867579997</v>
      </c>
      <c r="GR41" s="5"/>
      <c r="GS41" s="5"/>
      <c r="GT41" s="2"/>
      <c r="GU41" s="1">
        <v>2</v>
      </c>
      <c r="GV41" s="1">
        <v>2283</v>
      </c>
      <c r="GW41" s="1">
        <f t="shared" ref="GW41:GW59" si="58">GV41-904</f>
        <v>1379</v>
      </c>
      <c r="GX41" s="1">
        <v>2</v>
      </c>
      <c r="GY41" s="1">
        <v>3658</v>
      </c>
      <c r="GZ41" s="1">
        <f t="shared" ref="GZ41:GZ59" si="59">GY41-927</f>
        <v>2731</v>
      </c>
      <c r="HA41" s="1">
        <v>2</v>
      </c>
      <c r="HB41" s="1">
        <v>3639</v>
      </c>
      <c r="HC41" s="1">
        <f t="shared" ref="HC41:HC59" si="60">HB41-894</f>
        <v>2745</v>
      </c>
      <c r="HD41" s="1">
        <v>2</v>
      </c>
      <c r="HE41" s="1">
        <v>3043</v>
      </c>
      <c r="HF41" s="1">
        <f t="shared" ref="HF41:HF59" si="61">HE41-876</f>
        <v>2167</v>
      </c>
      <c r="HG41" s="1">
        <v>2</v>
      </c>
      <c r="HH41" s="1">
        <v>2919</v>
      </c>
      <c r="HI41" s="1">
        <f t="shared" ref="HI41:HI59" si="62">HH41-835</f>
        <v>2084</v>
      </c>
      <c r="HL41" s="5"/>
      <c r="HM41" s="1">
        <v>2</v>
      </c>
      <c r="HN41" s="1">
        <v>2505.6493506493498</v>
      </c>
      <c r="HO41" s="1">
        <f>HN41-HO36</f>
        <v>1485.278847355949</v>
      </c>
      <c r="HP41" s="1">
        <v>2</v>
      </c>
      <c r="HQ41" s="1">
        <v>2353.36452095808</v>
      </c>
      <c r="HR41" s="1">
        <f>HQ41-HR36</f>
        <v>1329.238342434244</v>
      </c>
      <c r="HS41" s="1">
        <v>2</v>
      </c>
      <c r="HT41" s="1">
        <v>2374.40122914838</v>
      </c>
      <c r="HU41" s="1">
        <f>HT41-HU36</f>
        <v>1328.7869576501987</v>
      </c>
      <c r="HV41" s="1">
        <v>2</v>
      </c>
      <c r="HW41" s="1">
        <v>2437.5809379727698</v>
      </c>
      <c r="HX41" s="1">
        <f>HW41-HX36</f>
        <v>1389.5032367449051</v>
      </c>
      <c r="HZ41" s="5"/>
      <c r="IA41" s="5"/>
      <c r="IB41" s="1">
        <v>2</v>
      </c>
      <c r="IC41" s="1">
        <v>4233.7514084507002</v>
      </c>
      <c r="ID41" s="1">
        <f>IC41-ID36</f>
        <v>2419.7391030021299</v>
      </c>
      <c r="IE41" s="1">
        <v>2</v>
      </c>
      <c r="IF41" s="1">
        <v>3553.2764478764502</v>
      </c>
      <c r="IG41" s="1">
        <f>IF41-IG36</f>
        <v>2558.208376548022</v>
      </c>
      <c r="IH41" s="1">
        <v>2</v>
      </c>
      <c r="II41" s="1">
        <v>3037.49800796813</v>
      </c>
      <c r="IJ41" s="1">
        <f>II41-IJ36</f>
        <v>2053.3083004967225</v>
      </c>
      <c r="IK41" s="1">
        <v>2</v>
      </c>
      <c r="IL41" s="1">
        <v>3956.94496741492</v>
      </c>
      <c r="IM41" s="1">
        <f>IL41-IM36</f>
        <v>2973.5424157239486</v>
      </c>
      <c r="IN41" s="5"/>
      <c r="IO41" s="5"/>
      <c r="IP41" s="2"/>
      <c r="IQ41" s="1">
        <v>2</v>
      </c>
      <c r="IR41" s="1">
        <v>2546</v>
      </c>
      <c r="IS41" s="1">
        <f t="shared" ref="IS41:IS59" si="63">IR41-884</f>
        <v>1662</v>
      </c>
      <c r="IT41" s="1">
        <v>2</v>
      </c>
      <c r="IU41" s="1">
        <v>2659</v>
      </c>
      <c r="IV41" s="1">
        <f t="shared" ref="IV41:IV59" si="64">IU41-892</f>
        <v>1767</v>
      </c>
      <c r="IW41" s="1">
        <v>2</v>
      </c>
      <c r="IX41" s="1">
        <v>1809</v>
      </c>
      <c r="IY41" s="1">
        <f t="shared" ref="IY41:IY59" si="65">IX41-890</f>
        <v>919</v>
      </c>
      <c r="IZ41" s="1">
        <v>2</v>
      </c>
      <c r="JA41" s="1">
        <v>2268</v>
      </c>
      <c r="JB41" s="1">
        <f t="shared" ref="JB41:JB59" si="66">JA41-889</f>
        <v>1379</v>
      </c>
      <c r="JC41" s="1">
        <v>2</v>
      </c>
      <c r="JD41" s="1">
        <v>2259</v>
      </c>
      <c r="JE41" s="1">
        <f t="shared" ref="JE41:JE59" si="67">JD41-873</f>
        <v>1386</v>
      </c>
      <c r="JG41" s="5"/>
      <c r="JH41" s="5"/>
      <c r="JI41" s="1">
        <v>2</v>
      </c>
      <c r="JJ41" s="1">
        <v>2050.6943887775601</v>
      </c>
      <c r="JK41" s="1">
        <f t="shared" ref="JK41:JK64" si="68">JJ41-1133</f>
        <v>917.69438877756011</v>
      </c>
      <c r="JL41" s="1">
        <v>2</v>
      </c>
      <c r="JM41" s="1">
        <v>1864.20289855072</v>
      </c>
      <c r="JN41" s="1">
        <f t="shared" ref="JN41:JN64" si="69">JM41-1104</f>
        <v>760.20289855071996</v>
      </c>
      <c r="JO41" s="1">
        <v>2</v>
      </c>
      <c r="JP41" s="1">
        <v>2382.4320524835998</v>
      </c>
      <c r="JQ41" s="1">
        <f t="shared" ref="JQ41:JQ64" si="70">JP41-1102</f>
        <v>1280.4320524835998</v>
      </c>
      <c r="JR41" s="1">
        <v>2</v>
      </c>
      <c r="JS41" s="1">
        <v>1895.64087468461</v>
      </c>
      <c r="JT41" s="1">
        <f t="shared" ref="JT41:JT64" si="71">JS41-1109</f>
        <v>786.64087468461003</v>
      </c>
      <c r="JV41" s="5"/>
      <c r="JW41" s="5"/>
      <c r="JX41" s="1">
        <v>2</v>
      </c>
      <c r="JY41" s="1">
        <v>3147.7308684436798</v>
      </c>
      <c r="JZ41" s="1">
        <f t="shared" ref="JZ41:JZ64" si="72">JY41-1666</f>
        <v>1481.7308684436798</v>
      </c>
      <c r="KA41" s="1">
        <v>2</v>
      </c>
      <c r="KB41" s="1">
        <v>3000.76155717762</v>
      </c>
      <c r="KC41" s="1">
        <f t="shared" ref="KC41:KC64" si="73">KB41-1347</f>
        <v>1653.76155717762</v>
      </c>
      <c r="KD41" s="1">
        <v>2</v>
      </c>
      <c r="KE41" s="1">
        <v>2127.3358946213002</v>
      </c>
      <c r="KF41" s="1">
        <f t="shared" ref="KF41:KF64" si="74">KE41-1251</f>
        <v>876.33589462130021</v>
      </c>
      <c r="KG41" s="1">
        <v>2</v>
      </c>
      <c r="KH41" s="1">
        <v>1545.67362924282</v>
      </c>
      <c r="KI41" s="1">
        <f>KH41-KI36</f>
        <v>531.04934208151997</v>
      </c>
      <c r="KJ41" s="5"/>
      <c r="KK41" s="5"/>
      <c r="KL41" s="2"/>
      <c r="KM41" s="1">
        <v>2</v>
      </c>
      <c r="KN41" s="1">
        <v>1619</v>
      </c>
      <c r="KO41" s="1">
        <f t="shared" ref="KO41:KO64" si="75">KN41-1005</f>
        <v>614</v>
      </c>
      <c r="KP41" s="1">
        <v>2</v>
      </c>
      <c r="KQ41" s="1">
        <v>2151</v>
      </c>
      <c r="KR41" s="1">
        <f t="shared" ref="KR41:KR64" si="76">KQ41-1018</f>
        <v>1133</v>
      </c>
      <c r="KS41" s="1">
        <v>2</v>
      </c>
      <c r="KT41" s="1">
        <v>2200</v>
      </c>
      <c r="KU41" s="1">
        <f t="shared" ref="KU41:KU64" si="77">KT41-1109</f>
        <v>1091</v>
      </c>
      <c r="KV41" s="1">
        <v>2</v>
      </c>
      <c r="KW41" s="1">
        <v>2501</v>
      </c>
      <c r="KX41" s="1">
        <f t="shared" ref="KX41:KX64" si="78">KW41-1056</f>
        <v>1445</v>
      </c>
      <c r="KZ41" s="5"/>
      <c r="LA41" s="5"/>
      <c r="LB41" s="1">
        <v>2</v>
      </c>
      <c r="LC41" s="1">
        <v>4438</v>
      </c>
      <c r="LD41" s="1">
        <f t="shared" ref="LD41:LD64" si="79">LC41-1153</f>
        <v>3285</v>
      </c>
      <c r="LE41" s="1">
        <v>2</v>
      </c>
      <c r="LF41" s="1">
        <v>2275</v>
      </c>
      <c r="LG41" s="1">
        <f t="shared" ref="LG41:LG64" si="80">LF41-1105</f>
        <v>1170</v>
      </c>
      <c r="LH41" s="1">
        <v>2</v>
      </c>
      <c r="LI41" s="1">
        <v>1749</v>
      </c>
      <c r="LJ41" s="1">
        <f t="shared" ref="LJ41:LJ64" si="81">LI41-1145</f>
        <v>604</v>
      </c>
      <c r="LK41" s="1">
        <v>2</v>
      </c>
      <c r="LL41" s="1">
        <v>1549</v>
      </c>
      <c r="LM41" s="1">
        <f t="shared" ref="LM41:LM64" si="82">LL41-1193</f>
        <v>356</v>
      </c>
      <c r="LO41" s="5"/>
      <c r="LP41" s="5"/>
      <c r="LQ41" s="1">
        <v>2</v>
      </c>
      <c r="LR41" s="1">
        <v>1943</v>
      </c>
      <c r="LS41" s="1">
        <f t="shared" ref="LS41:LS64" si="83">LR41-1342</f>
        <v>601</v>
      </c>
      <c r="LT41" s="1">
        <v>2</v>
      </c>
      <c r="LU41" s="1">
        <v>3097</v>
      </c>
      <c r="LV41" s="1">
        <f t="shared" ref="LV41:LV64" si="84">LU41-1332</f>
        <v>1765</v>
      </c>
      <c r="LW41" s="1">
        <v>2</v>
      </c>
      <c r="LX41" s="1">
        <v>3142</v>
      </c>
      <c r="LY41" s="1">
        <f t="shared" ref="LY41:LY64" si="85">LX41-1327</f>
        <v>1815</v>
      </c>
      <c r="LZ41" s="1">
        <v>2</v>
      </c>
      <c r="MA41" s="1">
        <v>2220</v>
      </c>
      <c r="MB41" s="1">
        <f t="shared" ref="MB41:MB64" si="86">MA41-1456</f>
        <v>764</v>
      </c>
      <c r="MC41" s="5"/>
      <c r="MD41" s="5"/>
      <c r="ME41" s="2"/>
      <c r="MF41" s="1">
        <v>2</v>
      </c>
      <c r="MG41" s="1">
        <v>3682</v>
      </c>
      <c r="MH41" s="1">
        <f t="shared" si="9"/>
        <v>1127</v>
      </c>
      <c r="MI41" s="1">
        <v>2</v>
      </c>
      <c r="MJ41" s="1">
        <v>3120</v>
      </c>
      <c r="MK41" s="1">
        <f t="shared" si="10"/>
        <v>542</v>
      </c>
      <c r="ML41" s="1">
        <v>2</v>
      </c>
      <c r="MM41" s="1">
        <v>3157</v>
      </c>
      <c r="MN41" s="1">
        <f t="shared" si="11"/>
        <v>588</v>
      </c>
      <c r="MO41" s="1">
        <v>2</v>
      </c>
      <c r="MP41" s="1">
        <v>3828</v>
      </c>
      <c r="MQ41" s="1">
        <f t="shared" si="12"/>
        <v>1278</v>
      </c>
      <c r="MS41" s="5"/>
      <c r="MT41" s="5"/>
      <c r="MU41" s="1">
        <v>2</v>
      </c>
      <c r="MV41" s="1">
        <v>1887</v>
      </c>
      <c r="MW41" s="1">
        <f t="shared" si="13"/>
        <v>677</v>
      </c>
      <c r="MX41" s="1">
        <v>2</v>
      </c>
      <c r="MY41" s="1">
        <v>2126</v>
      </c>
      <c r="MZ41" s="1">
        <f t="shared" si="14"/>
        <v>858</v>
      </c>
      <c r="NA41" s="1">
        <v>2</v>
      </c>
      <c r="NB41" s="1">
        <v>2253</v>
      </c>
      <c r="NC41" s="1">
        <f t="shared" si="15"/>
        <v>825</v>
      </c>
      <c r="ND41" s="1">
        <v>2</v>
      </c>
      <c r="NE41" s="1">
        <v>2822</v>
      </c>
      <c r="NF41" s="1">
        <f t="shared" si="16"/>
        <v>1449</v>
      </c>
      <c r="NH41" s="5"/>
      <c r="NI41" s="5"/>
      <c r="NJ41" s="1">
        <v>2</v>
      </c>
      <c r="NK41" s="1">
        <v>2213</v>
      </c>
      <c r="NL41" s="1">
        <f t="shared" si="17"/>
        <v>454</v>
      </c>
      <c r="NM41" s="1">
        <v>2</v>
      </c>
      <c r="NN41" s="1">
        <v>2687</v>
      </c>
      <c r="NO41" s="1">
        <f t="shared" si="18"/>
        <v>905</v>
      </c>
      <c r="NP41" s="1">
        <v>2</v>
      </c>
      <c r="NQ41" s="1">
        <v>2849</v>
      </c>
      <c r="NR41" s="1">
        <f t="shared" si="19"/>
        <v>932</v>
      </c>
      <c r="NS41" s="1">
        <v>2</v>
      </c>
      <c r="NT41" s="1">
        <v>3683</v>
      </c>
      <c r="NU41" s="1">
        <f t="shared" si="20"/>
        <v>1706</v>
      </c>
    </row>
    <row r="42" spans="1:385" x14ac:dyDescent="0.25">
      <c r="A42" s="2"/>
      <c r="B42" s="1">
        <v>3</v>
      </c>
      <c r="C42" s="1">
        <v>926</v>
      </c>
      <c r="D42" s="1">
        <f t="shared" si="4"/>
        <v>89</v>
      </c>
      <c r="E42" s="1">
        <v>3</v>
      </c>
      <c r="F42" s="1">
        <v>930</v>
      </c>
      <c r="G42" s="1">
        <f t="shared" si="5"/>
        <v>78</v>
      </c>
      <c r="H42" s="1">
        <v>3</v>
      </c>
      <c r="I42" s="1">
        <v>1113</v>
      </c>
      <c r="J42" s="1">
        <f t="shared" si="6"/>
        <v>246</v>
      </c>
      <c r="K42" s="1">
        <v>3</v>
      </c>
      <c r="L42" s="1">
        <v>955</v>
      </c>
      <c r="M42" s="1">
        <f t="shared" si="7"/>
        <v>119</v>
      </c>
      <c r="N42" s="1">
        <v>3</v>
      </c>
      <c r="O42" s="1">
        <v>988</v>
      </c>
      <c r="P42" s="1">
        <f t="shared" si="8"/>
        <v>152</v>
      </c>
      <c r="S42" s="5"/>
      <c r="T42" s="1">
        <v>3</v>
      </c>
      <c r="U42" s="1">
        <v>1205.00075528701</v>
      </c>
      <c r="V42" s="1">
        <f>U42-V36</f>
        <v>193.32862728699695</v>
      </c>
      <c r="W42" s="1">
        <v>3</v>
      </c>
      <c r="X42" s="1">
        <v>1172.672427337</v>
      </c>
      <c r="Y42" s="1">
        <f>X42-Y36</f>
        <v>148.88294127045867</v>
      </c>
      <c r="Z42" s="1">
        <v>3</v>
      </c>
      <c r="AA42" s="1">
        <v>1160.52338308458</v>
      </c>
      <c r="AB42" s="1">
        <f>AA42-AB36</f>
        <v>128.80326783888995</v>
      </c>
      <c r="AC42" s="1">
        <v>3</v>
      </c>
      <c r="AD42" s="1">
        <v>1139.87515451174</v>
      </c>
      <c r="AE42" s="1">
        <f>AD42-AE36</f>
        <v>106.7083093245401</v>
      </c>
      <c r="AI42" s="1">
        <v>3</v>
      </c>
      <c r="AJ42" s="1">
        <v>1192.4252336448601</v>
      </c>
      <c r="AK42" s="1">
        <f>AJ42-AK36</f>
        <v>3.5541055279134071</v>
      </c>
      <c r="AL42" s="1">
        <v>3</v>
      </c>
      <c r="AM42" s="1">
        <v>1265.86754966887</v>
      </c>
      <c r="AN42" s="1">
        <f>AM42-AN36</f>
        <v>88.86493821778663</v>
      </c>
      <c r="AO42" s="1">
        <v>3</v>
      </c>
      <c r="AP42" s="1">
        <v>1191.54013377926</v>
      </c>
      <c r="AQ42" s="1">
        <f>AP42-AQ36</f>
        <v>-14.659929025443262</v>
      </c>
      <c r="AR42" s="1">
        <v>3</v>
      </c>
      <c r="AS42" s="1">
        <v>1164.8940397351</v>
      </c>
      <c r="AT42" s="1">
        <f>AS42-AT36</f>
        <v>-71.220755651406762</v>
      </c>
      <c r="AV42" s="5"/>
      <c r="AW42" s="2"/>
      <c r="AX42" s="1">
        <v>3</v>
      </c>
      <c r="AY42" s="1">
        <v>1273</v>
      </c>
      <c r="AZ42" s="1">
        <f t="shared" si="21"/>
        <v>283</v>
      </c>
      <c r="BA42" s="1">
        <v>3</v>
      </c>
      <c r="BB42" s="1">
        <v>1165</v>
      </c>
      <c r="BC42" s="1">
        <f t="shared" si="22"/>
        <v>183</v>
      </c>
      <c r="BD42" s="1">
        <v>3</v>
      </c>
      <c r="BE42" s="1">
        <v>1111</v>
      </c>
      <c r="BF42" s="1">
        <f t="shared" si="23"/>
        <v>137</v>
      </c>
      <c r="BG42" s="1">
        <v>3</v>
      </c>
      <c r="BH42" s="1">
        <v>1133</v>
      </c>
      <c r="BI42" s="1">
        <f t="shared" si="24"/>
        <v>160</v>
      </c>
      <c r="BJ42" s="1">
        <v>3</v>
      </c>
      <c r="BK42" s="1">
        <v>1063</v>
      </c>
      <c r="BL42" s="1">
        <f t="shared" si="25"/>
        <v>82</v>
      </c>
      <c r="BN42" s="5"/>
      <c r="BP42" s="1">
        <v>3</v>
      </c>
      <c r="BQ42" s="1">
        <v>1582.7619680851101</v>
      </c>
      <c r="BR42" s="1">
        <f>BQ42-BR36</f>
        <v>324.62066867977683</v>
      </c>
      <c r="BS42" s="1">
        <v>3</v>
      </c>
      <c r="BT42" s="1">
        <v>1365.6522366522399</v>
      </c>
      <c r="BU42" s="1">
        <f>BT42-BU36</f>
        <v>19.911744158720012</v>
      </c>
      <c r="BV42" s="1">
        <v>3</v>
      </c>
      <c r="BW42" s="1">
        <v>1455.6491085899499</v>
      </c>
      <c r="BX42" s="1">
        <f>BW42-BX36</f>
        <v>-28.949758807133321</v>
      </c>
      <c r="BY42" s="1">
        <v>3</v>
      </c>
      <c r="BZ42" s="1">
        <v>1484.5699558173801</v>
      </c>
      <c r="CA42" s="1">
        <f>BZ42-CA36</f>
        <v>-23.95824000427001</v>
      </c>
      <c r="CC42" s="5"/>
      <c r="CD42" s="5"/>
      <c r="CE42" s="1">
        <v>3</v>
      </c>
      <c r="CF42" s="1">
        <v>1120.4313326551401</v>
      </c>
      <c r="CG42" s="1">
        <f t="shared" si="26"/>
        <v>56.431332655140068</v>
      </c>
      <c r="CH42" s="1">
        <v>3</v>
      </c>
      <c r="CI42" s="1">
        <v>1276.2200811359</v>
      </c>
      <c r="CJ42" s="1">
        <f t="shared" si="27"/>
        <v>20.220081135900045</v>
      </c>
      <c r="CK42" s="1">
        <v>3</v>
      </c>
      <c r="CL42" s="1">
        <v>1266.5173611111099</v>
      </c>
      <c r="CM42" s="1">
        <f t="shared" si="28"/>
        <v>-178.48263888889005</v>
      </c>
      <c r="CN42" s="1">
        <v>3</v>
      </c>
      <c r="CO42" s="1">
        <v>1094.38866396761</v>
      </c>
      <c r="CP42" s="1">
        <f t="shared" si="29"/>
        <v>-15.61133603239</v>
      </c>
      <c r="CQ42" s="5"/>
      <c r="CR42" s="5"/>
      <c r="CS42" s="2"/>
      <c r="CT42" s="1">
        <v>3</v>
      </c>
      <c r="CU42" s="1">
        <v>1427.4364069952301</v>
      </c>
      <c r="CV42" s="1">
        <f t="shared" si="30"/>
        <v>194.43640699523007</v>
      </c>
      <c r="CW42" s="1">
        <v>3</v>
      </c>
      <c r="CX42" s="1">
        <v>1602.2840909090901</v>
      </c>
      <c r="CY42" s="1">
        <f t="shared" si="31"/>
        <v>241.28409090909008</v>
      </c>
      <c r="CZ42" s="1">
        <v>3</v>
      </c>
      <c r="DA42" s="1">
        <v>1547.1968503937001</v>
      </c>
      <c r="DB42" s="1">
        <f t="shared" si="32"/>
        <v>139.19685039370006</v>
      </c>
      <c r="DC42" s="1">
        <v>3</v>
      </c>
      <c r="DD42" s="1">
        <v>1724.4079065588501</v>
      </c>
      <c r="DE42" s="1">
        <f t="shared" si="33"/>
        <v>254.40790655885007</v>
      </c>
      <c r="DG42" s="5"/>
      <c r="DH42" s="5"/>
      <c r="DI42" s="1">
        <v>3</v>
      </c>
      <c r="DJ42" s="1">
        <v>1783.1657914478601</v>
      </c>
      <c r="DK42" s="1">
        <f t="shared" si="34"/>
        <v>209.1657914478601</v>
      </c>
      <c r="DL42" s="1">
        <v>3</v>
      </c>
      <c r="DM42" s="1">
        <v>1568.80715287518</v>
      </c>
      <c r="DN42" s="1">
        <f t="shared" si="35"/>
        <v>313.80715287518001</v>
      </c>
      <c r="DO42" s="1">
        <v>3</v>
      </c>
      <c r="DP42" s="1">
        <v>1562.9108138238601</v>
      </c>
      <c r="DQ42" s="1">
        <f t="shared" si="36"/>
        <v>271.91081382386005</v>
      </c>
      <c r="DR42" s="1">
        <v>3</v>
      </c>
      <c r="DS42" s="1">
        <v>1682.2280858676199</v>
      </c>
      <c r="DT42" s="1">
        <f t="shared" si="37"/>
        <v>240.22808586761994</v>
      </c>
      <c r="DV42" s="5"/>
      <c r="DW42" s="5"/>
      <c r="DX42" s="1">
        <v>3</v>
      </c>
      <c r="DY42" s="1">
        <v>2629.6415261756902</v>
      </c>
      <c r="DZ42" s="1">
        <f t="shared" si="38"/>
        <v>201.64152617569016</v>
      </c>
      <c r="EA42" s="1">
        <v>3</v>
      </c>
      <c r="EB42" s="1">
        <v>2311.5364298724999</v>
      </c>
      <c r="EC42" s="1">
        <f t="shared" si="39"/>
        <v>-62.463570127500134</v>
      </c>
      <c r="ED42" s="1">
        <v>3</v>
      </c>
      <c r="EE42" s="1">
        <v>2780.99928774929</v>
      </c>
      <c r="EF42" s="1">
        <f t="shared" si="40"/>
        <v>33.999287749290033</v>
      </c>
      <c r="EG42" s="1">
        <v>3</v>
      </c>
      <c r="EH42" s="1">
        <v>2731.1339985744798</v>
      </c>
      <c r="EI42" s="1">
        <f t="shared" si="41"/>
        <v>-15.866001425520153</v>
      </c>
      <c r="EJ42" s="5"/>
      <c r="EK42" s="5"/>
      <c r="EL42" s="2"/>
      <c r="EM42" s="1">
        <v>3</v>
      </c>
      <c r="EN42" s="1">
        <v>1412.86676646707</v>
      </c>
      <c r="EO42" s="1">
        <f t="shared" si="42"/>
        <v>161.86676646706997</v>
      </c>
      <c r="EP42" s="1">
        <v>3</v>
      </c>
      <c r="EQ42" s="1">
        <v>1499.4477756286301</v>
      </c>
      <c r="ER42" s="1">
        <f t="shared" si="43"/>
        <v>262.4477756286301</v>
      </c>
      <c r="ES42" s="1">
        <v>3</v>
      </c>
      <c r="ET42" s="1">
        <v>1428.0792349726801</v>
      </c>
      <c r="EU42" s="1">
        <f t="shared" si="44"/>
        <v>160.07923497268007</v>
      </c>
      <c r="EV42" s="1">
        <v>3</v>
      </c>
      <c r="EW42" s="1">
        <v>1477.9869753979699</v>
      </c>
      <c r="EX42" s="1">
        <f t="shared" si="45"/>
        <v>191.9869753979699</v>
      </c>
      <c r="EZ42" s="5"/>
      <c r="FA42" s="5"/>
      <c r="FB42" s="1">
        <v>3</v>
      </c>
      <c r="FC42" s="1">
        <v>2499.6173979984601</v>
      </c>
      <c r="FD42" s="1">
        <f t="shared" si="46"/>
        <v>20.617397998460092</v>
      </c>
      <c r="FE42" s="1">
        <v>3</v>
      </c>
      <c r="FF42" s="1">
        <v>2628.4833239118102</v>
      </c>
      <c r="FG42" s="1">
        <f t="shared" si="47"/>
        <v>1.4833239118102028</v>
      </c>
      <c r="FH42" s="1">
        <v>3</v>
      </c>
      <c r="FI42" s="1">
        <v>2849.6996610169499</v>
      </c>
      <c r="FJ42" s="1">
        <f t="shared" si="48"/>
        <v>-334.3003389830501</v>
      </c>
      <c r="FK42" s="1">
        <v>3</v>
      </c>
      <c r="FL42" s="1">
        <v>2560.7548725637198</v>
      </c>
      <c r="FM42" s="1">
        <f t="shared" si="49"/>
        <v>-338.2451274362802</v>
      </c>
      <c r="FO42" s="5"/>
      <c r="FP42" s="5"/>
      <c r="FQ42" s="1">
        <v>3</v>
      </c>
      <c r="FR42" s="1">
        <v>1922.8477666362801</v>
      </c>
      <c r="FS42" s="1">
        <f t="shared" si="50"/>
        <v>477.84776663628008</v>
      </c>
      <c r="FT42" s="1">
        <v>3</v>
      </c>
      <c r="FU42" s="1">
        <v>1670.16638225256</v>
      </c>
      <c r="FV42" s="1">
        <f t="shared" si="51"/>
        <v>285.16638225255997</v>
      </c>
      <c r="FW42" s="1">
        <v>3</v>
      </c>
      <c r="FX42" s="1">
        <v>1757.2385650224201</v>
      </c>
      <c r="FY42" s="1">
        <f t="shared" si="52"/>
        <v>364.23856502242006</v>
      </c>
      <c r="FZ42" s="1">
        <v>3</v>
      </c>
      <c r="GA42" s="1">
        <v>1691.35533453888</v>
      </c>
      <c r="GB42" s="1">
        <f t="shared" si="53"/>
        <v>298.35533453888002</v>
      </c>
      <c r="GE42" s="5"/>
      <c r="GF42" s="1">
        <v>3</v>
      </c>
      <c r="GG42" s="1">
        <v>2098.2367758186401</v>
      </c>
      <c r="GH42" s="1">
        <f t="shared" si="54"/>
        <v>328.23677581864013</v>
      </c>
      <c r="GI42" s="1">
        <v>3</v>
      </c>
      <c r="GJ42" s="1">
        <v>2035.9987063389401</v>
      </c>
      <c r="GK42" s="1">
        <f t="shared" si="55"/>
        <v>209.99870633894011</v>
      </c>
      <c r="GL42" s="1">
        <v>3</v>
      </c>
      <c r="GM42" s="1">
        <v>1898.6679946879201</v>
      </c>
      <c r="GN42" s="1">
        <f t="shared" si="56"/>
        <v>177.6679946879201</v>
      </c>
      <c r="GO42" s="1">
        <v>3</v>
      </c>
      <c r="GP42" s="1">
        <v>2122.1657142857098</v>
      </c>
      <c r="GQ42" s="1">
        <f t="shared" si="57"/>
        <v>298.16571428570978</v>
      </c>
      <c r="GR42" s="5"/>
      <c r="GS42" s="5"/>
      <c r="GT42" s="2"/>
      <c r="GU42" s="1">
        <v>3</v>
      </c>
      <c r="GV42" s="1">
        <v>2054</v>
      </c>
      <c r="GW42" s="1">
        <f t="shared" si="58"/>
        <v>1150</v>
      </c>
      <c r="GX42" s="1">
        <v>3</v>
      </c>
      <c r="GY42" s="1">
        <v>2765</v>
      </c>
      <c r="GZ42" s="1">
        <f t="shared" si="59"/>
        <v>1838</v>
      </c>
      <c r="HA42" s="1">
        <v>3</v>
      </c>
      <c r="HB42" s="1">
        <v>3217</v>
      </c>
      <c r="HC42" s="1">
        <f t="shared" si="60"/>
        <v>2323</v>
      </c>
      <c r="HD42" s="1">
        <v>3</v>
      </c>
      <c r="HE42" s="1">
        <v>2894</v>
      </c>
      <c r="HF42" s="1">
        <f t="shared" si="61"/>
        <v>2018</v>
      </c>
      <c r="HG42" s="1">
        <v>3</v>
      </c>
      <c r="HH42" s="1">
        <v>3089</v>
      </c>
      <c r="HI42" s="1">
        <f t="shared" si="62"/>
        <v>2254</v>
      </c>
      <c r="HL42" s="5"/>
      <c r="HM42" s="1">
        <v>3</v>
      </c>
      <c r="HN42" s="1">
        <v>2698.9935004642498</v>
      </c>
      <c r="HO42" s="1">
        <f>HN42-HO36</f>
        <v>1678.622997170849</v>
      </c>
      <c r="HP42" s="1">
        <v>3</v>
      </c>
      <c r="HQ42" s="1">
        <v>2697.0022222222201</v>
      </c>
      <c r="HR42" s="1">
        <f>HQ42-HR36</f>
        <v>1672.8760436983841</v>
      </c>
      <c r="HS42" s="1">
        <v>3</v>
      </c>
      <c r="HT42" s="1">
        <v>2286.8920105355601</v>
      </c>
      <c r="HU42" s="1">
        <f>HT42-HU36</f>
        <v>1241.2777390373788</v>
      </c>
      <c r="HV42" s="1">
        <v>3</v>
      </c>
      <c r="HW42" s="1">
        <v>2619.0675778283999</v>
      </c>
      <c r="HX42" s="1">
        <f>HW42-HX36</f>
        <v>1570.9898766005351</v>
      </c>
      <c r="HZ42" s="5"/>
      <c r="IA42" s="5"/>
      <c r="IB42" s="1">
        <v>3</v>
      </c>
      <c r="IC42" s="1">
        <v>3724.9928977272698</v>
      </c>
      <c r="ID42" s="1">
        <f>IC42-ID36</f>
        <v>1910.9805922786998</v>
      </c>
      <c r="IE42" s="1">
        <v>3</v>
      </c>
      <c r="IF42" s="1">
        <v>3593.59341500766</v>
      </c>
      <c r="IG42" s="1">
        <f>IF42-IG36</f>
        <v>2598.5253436792318</v>
      </c>
      <c r="IH42" s="1">
        <v>3</v>
      </c>
      <c r="II42" s="1">
        <v>3111.57428115016</v>
      </c>
      <c r="IJ42" s="1">
        <f>II42-IJ36</f>
        <v>2127.3845736787525</v>
      </c>
      <c r="IK42" s="1">
        <v>3</v>
      </c>
      <c r="IL42" s="1">
        <v>3586.9745083758198</v>
      </c>
      <c r="IM42" s="1">
        <f>IL42-IM36</f>
        <v>2603.5719566848484</v>
      </c>
      <c r="IN42" s="5"/>
      <c r="IO42" s="5"/>
      <c r="IP42" s="2"/>
      <c r="IQ42" s="1">
        <v>3</v>
      </c>
      <c r="IR42" s="1">
        <v>2311</v>
      </c>
      <c r="IS42" s="1">
        <f t="shared" si="63"/>
        <v>1427</v>
      </c>
      <c r="IT42" s="1">
        <v>3</v>
      </c>
      <c r="IU42" s="1">
        <v>2692</v>
      </c>
      <c r="IV42" s="1">
        <f t="shared" si="64"/>
        <v>1800</v>
      </c>
      <c r="IW42" s="1">
        <v>3</v>
      </c>
      <c r="IX42" s="1">
        <v>1918</v>
      </c>
      <c r="IY42" s="1">
        <f t="shared" si="65"/>
        <v>1028</v>
      </c>
      <c r="IZ42" s="1">
        <v>3</v>
      </c>
      <c r="JA42" s="1">
        <v>2193</v>
      </c>
      <c r="JB42" s="1">
        <f t="shared" si="66"/>
        <v>1304</v>
      </c>
      <c r="JC42" s="1">
        <v>3</v>
      </c>
      <c r="JD42" s="1">
        <v>2439</v>
      </c>
      <c r="JE42" s="1">
        <f t="shared" si="67"/>
        <v>1566</v>
      </c>
      <c r="JG42" s="5"/>
      <c r="JH42" s="5"/>
      <c r="JI42" s="1">
        <v>3</v>
      </c>
      <c r="JJ42" s="1">
        <v>2152.7095477386902</v>
      </c>
      <c r="JK42" s="1">
        <f t="shared" si="68"/>
        <v>1019.7095477386902</v>
      </c>
      <c r="JL42" s="1">
        <v>3</v>
      </c>
      <c r="JM42" s="1">
        <v>2281.86952998379</v>
      </c>
      <c r="JN42" s="1">
        <f t="shared" si="69"/>
        <v>1177.86952998379</v>
      </c>
      <c r="JO42" s="1">
        <v>3</v>
      </c>
      <c r="JP42" s="1">
        <v>2398.6509877704598</v>
      </c>
      <c r="JQ42" s="1">
        <f t="shared" si="70"/>
        <v>1296.6509877704598</v>
      </c>
      <c r="JR42" s="1">
        <v>3</v>
      </c>
      <c r="JS42" s="1">
        <v>2202.22535211268</v>
      </c>
      <c r="JT42" s="1">
        <f t="shared" si="71"/>
        <v>1093.22535211268</v>
      </c>
      <c r="JV42" s="5"/>
      <c r="JW42" s="5"/>
      <c r="JX42" s="1">
        <v>3</v>
      </c>
      <c r="JY42" s="1">
        <v>3051.1866438356201</v>
      </c>
      <c r="JZ42" s="1">
        <f t="shared" si="72"/>
        <v>1385.1866438356201</v>
      </c>
      <c r="KA42" s="1">
        <v>3</v>
      </c>
      <c r="KB42" s="1">
        <v>2668.8299595141698</v>
      </c>
      <c r="KC42" s="1">
        <f t="shared" si="73"/>
        <v>1321.8299595141698</v>
      </c>
      <c r="KD42" s="1">
        <v>3</v>
      </c>
      <c r="KE42" s="1">
        <v>1997.45219347582</v>
      </c>
      <c r="KF42" s="1">
        <f t="shared" si="74"/>
        <v>746.45219347581997</v>
      </c>
      <c r="KG42" s="1">
        <v>3</v>
      </c>
      <c r="KH42" s="1">
        <v>1772.7614080834401</v>
      </c>
      <c r="KI42" s="1">
        <f>KH42-KI36</f>
        <v>758.13712092214007</v>
      </c>
      <c r="KJ42" s="5"/>
      <c r="KK42" s="5"/>
      <c r="KL42" s="2"/>
      <c r="KM42" s="1">
        <v>3</v>
      </c>
      <c r="KN42" s="1">
        <v>1982</v>
      </c>
      <c r="KO42" s="1">
        <f t="shared" si="75"/>
        <v>977</v>
      </c>
      <c r="KP42" s="1">
        <v>3</v>
      </c>
      <c r="KQ42" s="1">
        <v>2108</v>
      </c>
      <c r="KR42" s="1">
        <f t="shared" si="76"/>
        <v>1090</v>
      </c>
      <c r="KS42" s="1">
        <v>3</v>
      </c>
      <c r="KT42" s="1">
        <v>1552</v>
      </c>
      <c r="KU42" s="1">
        <f t="shared" si="77"/>
        <v>443</v>
      </c>
      <c r="KV42" s="1">
        <v>3</v>
      </c>
      <c r="KW42" s="1">
        <v>2102</v>
      </c>
      <c r="KX42" s="1">
        <f t="shared" si="78"/>
        <v>1046</v>
      </c>
      <c r="KZ42" s="5"/>
      <c r="LA42" s="5"/>
      <c r="LB42" s="1">
        <v>3</v>
      </c>
      <c r="LC42" s="1">
        <v>3288</v>
      </c>
      <c r="LD42" s="1">
        <f t="shared" si="79"/>
        <v>2135</v>
      </c>
      <c r="LE42" s="1">
        <v>3</v>
      </c>
      <c r="LF42" s="1">
        <v>2077</v>
      </c>
      <c r="LG42" s="1">
        <f t="shared" si="80"/>
        <v>972</v>
      </c>
      <c r="LH42" s="1">
        <v>3</v>
      </c>
      <c r="LI42" s="1">
        <v>1617</v>
      </c>
      <c r="LJ42" s="1">
        <f t="shared" si="81"/>
        <v>472</v>
      </c>
      <c r="LK42" s="1">
        <v>3</v>
      </c>
      <c r="LL42" s="1">
        <v>1657</v>
      </c>
      <c r="LM42" s="1">
        <f t="shared" si="82"/>
        <v>464</v>
      </c>
      <c r="LO42" s="5"/>
      <c r="LP42" s="5"/>
      <c r="LQ42" s="1">
        <v>3</v>
      </c>
      <c r="LR42" s="1">
        <v>1991</v>
      </c>
      <c r="LS42" s="1">
        <f t="shared" si="83"/>
        <v>649</v>
      </c>
      <c r="LT42" s="1">
        <v>3</v>
      </c>
      <c r="LU42" s="1">
        <v>2972</v>
      </c>
      <c r="LV42" s="1">
        <f t="shared" si="84"/>
        <v>1640</v>
      </c>
      <c r="LW42" s="1">
        <v>3</v>
      </c>
      <c r="LX42" s="1">
        <v>2481</v>
      </c>
      <c r="LY42" s="1">
        <f t="shared" si="85"/>
        <v>1154</v>
      </c>
      <c r="LZ42" s="1">
        <v>3</v>
      </c>
      <c r="MA42" s="1">
        <v>2333</v>
      </c>
      <c r="MB42" s="1">
        <f t="shared" si="86"/>
        <v>877</v>
      </c>
      <c r="MC42" s="5"/>
      <c r="MD42" s="5"/>
      <c r="ME42" s="2"/>
      <c r="MF42" s="1">
        <v>3</v>
      </c>
      <c r="MG42" s="1">
        <v>3789</v>
      </c>
      <c r="MH42" s="1">
        <f t="shared" si="9"/>
        <v>1234</v>
      </c>
      <c r="MI42" s="1">
        <v>3</v>
      </c>
      <c r="MJ42" s="1">
        <v>3786</v>
      </c>
      <c r="MK42" s="1">
        <f t="shared" si="10"/>
        <v>1208</v>
      </c>
      <c r="ML42" s="1">
        <v>3</v>
      </c>
      <c r="MM42" s="1">
        <v>3562</v>
      </c>
      <c r="MN42" s="1">
        <f t="shared" si="11"/>
        <v>993</v>
      </c>
      <c r="MO42" s="1">
        <v>3</v>
      </c>
      <c r="MP42" s="1">
        <v>3259</v>
      </c>
      <c r="MQ42" s="1">
        <f t="shared" si="12"/>
        <v>709</v>
      </c>
      <c r="MS42" s="5"/>
      <c r="MT42" s="5"/>
      <c r="MU42" s="1">
        <v>3</v>
      </c>
      <c r="MV42" s="1">
        <v>1855</v>
      </c>
      <c r="MW42" s="1">
        <f t="shared" si="13"/>
        <v>645</v>
      </c>
      <c r="MX42" s="1">
        <v>3</v>
      </c>
      <c r="MY42" s="1">
        <v>1992</v>
      </c>
      <c r="MZ42" s="1">
        <f t="shared" si="14"/>
        <v>724</v>
      </c>
      <c r="NA42" s="1">
        <v>3</v>
      </c>
      <c r="NB42" s="1">
        <v>2547</v>
      </c>
      <c r="NC42" s="1">
        <f t="shared" si="15"/>
        <v>1119</v>
      </c>
      <c r="ND42" s="1">
        <v>3</v>
      </c>
      <c r="NE42" s="1">
        <v>3108</v>
      </c>
      <c r="NF42" s="1">
        <f t="shared" si="16"/>
        <v>1735</v>
      </c>
      <c r="NH42" s="5"/>
      <c r="NI42" s="5"/>
      <c r="NJ42" s="1">
        <v>3</v>
      </c>
      <c r="NK42" s="1">
        <v>5659</v>
      </c>
      <c r="NL42" s="1">
        <f t="shared" si="17"/>
        <v>3900</v>
      </c>
      <c r="NM42" s="1">
        <v>3</v>
      </c>
      <c r="NN42" s="1">
        <v>2267</v>
      </c>
      <c r="NO42" s="1">
        <f t="shared" si="18"/>
        <v>485</v>
      </c>
      <c r="NP42" s="1">
        <v>3</v>
      </c>
      <c r="NQ42" s="1">
        <v>3454</v>
      </c>
      <c r="NR42" s="1">
        <f t="shared" si="19"/>
        <v>1537</v>
      </c>
      <c r="NS42" s="1">
        <v>3</v>
      </c>
      <c r="NT42" s="1">
        <v>3428</v>
      </c>
      <c r="NU42" s="1">
        <f t="shared" si="20"/>
        <v>1451</v>
      </c>
    </row>
    <row r="43" spans="1:385" x14ac:dyDescent="0.25">
      <c r="A43" s="2"/>
      <c r="B43" s="1">
        <v>4</v>
      </c>
      <c r="C43" s="1">
        <v>982</v>
      </c>
      <c r="D43" s="1">
        <f t="shared" si="4"/>
        <v>145</v>
      </c>
      <c r="E43" s="1">
        <v>4</v>
      </c>
      <c r="F43" s="1">
        <v>981</v>
      </c>
      <c r="G43" s="1">
        <f t="shared" si="5"/>
        <v>129</v>
      </c>
      <c r="H43" s="1">
        <v>4</v>
      </c>
      <c r="I43" s="1">
        <v>1047</v>
      </c>
      <c r="J43" s="1">
        <f t="shared" si="6"/>
        <v>180</v>
      </c>
      <c r="K43" s="1">
        <v>4</v>
      </c>
      <c r="L43" s="1">
        <v>958</v>
      </c>
      <c r="M43" s="1">
        <f t="shared" si="7"/>
        <v>122</v>
      </c>
      <c r="N43" s="1">
        <v>4</v>
      </c>
      <c r="O43" s="1">
        <v>912</v>
      </c>
      <c r="P43" s="1">
        <f t="shared" si="8"/>
        <v>76</v>
      </c>
      <c r="S43" s="5"/>
      <c r="T43" s="1">
        <v>4</v>
      </c>
      <c r="U43" s="1">
        <v>1106.2554634513899</v>
      </c>
      <c r="V43" s="1">
        <f>U43-V36</f>
        <v>94.583335451376911</v>
      </c>
      <c r="W43" s="1">
        <v>4</v>
      </c>
      <c r="X43" s="1">
        <v>1091.65399534523</v>
      </c>
      <c r="Y43" s="1">
        <f>X43-Y36</f>
        <v>67.864509278688615</v>
      </c>
      <c r="Z43" s="1">
        <v>4</v>
      </c>
      <c r="AA43" s="1">
        <v>1198.06673306773</v>
      </c>
      <c r="AB43" s="1">
        <f>AA43-AB36</f>
        <v>166.34661782203989</v>
      </c>
      <c r="AC43" s="1">
        <v>4</v>
      </c>
      <c r="AD43" s="1">
        <v>1177.63726708075</v>
      </c>
      <c r="AE43" s="1">
        <f>AD43-AE36</f>
        <v>144.47042189355011</v>
      </c>
      <c r="AI43" s="1">
        <v>4</v>
      </c>
      <c r="AJ43" s="1">
        <v>1423.25683789193</v>
      </c>
      <c r="AK43" s="1">
        <f>AJ43-AK36</f>
        <v>234.3857097749833</v>
      </c>
      <c r="AL43" s="1">
        <v>4</v>
      </c>
      <c r="AM43" s="1">
        <v>1183.2579933847901</v>
      </c>
      <c r="AN43" s="1">
        <f>AM43-AN36</f>
        <v>6.255381933706758</v>
      </c>
      <c r="AO43" s="1">
        <v>4</v>
      </c>
      <c r="AP43" s="1">
        <v>1169.9164556962</v>
      </c>
      <c r="AQ43" s="1">
        <f>AP43-AQ36</f>
        <v>-36.283607108503247</v>
      </c>
      <c r="AR43" s="1">
        <v>4</v>
      </c>
      <c r="AS43" s="1">
        <v>1174.7209523809499</v>
      </c>
      <c r="AT43" s="1">
        <f>AS43-AT36</f>
        <v>-61.393843005556846</v>
      </c>
      <c r="AV43" s="5"/>
      <c r="AW43" s="2"/>
      <c r="AX43" s="1">
        <v>4</v>
      </c>
      <c r="AY43" s="1">
        <v>1111</v>
      </c>
      <c r="AZ43" s="1">
        <f t="shared" si="21"/>
        <v>121</v>
      </c>
      <c r="BA43" s="1">
        <v>4</v>
      </c>
      <c r="BB43" s="1">
        <v>1131</v>
      </c>
      <c r="BC43" s="1">
        <f t="shared" si="22"/>
        <v>149</v>
      </c>
      <c r="BD43" s="1">
        <v>4</v>
      </c>
      <c r="BE43" s="1">
        <v>1189</v>
      </c>
      <c r="BF43" s="1">
        <f t="shared" si="23"/>
        <v>215</v>
      </c>
      <c r="BG43" s="1">
        <v>4</v>
      </c>
      <c r="BH43" s="1">
        <v>1038</v>
      </c>
      <c r="BI43" s="1">
        <f t="shared" si="24"/>
        <v>65</v>
      </c>
      <c r="BJ43" s="1">
        <v>4</v>
      </c>
      <c r="BK43" s="1">
        <v>1028</v>
      </c>
      <c r="BL43" s="1">
        <f t="shared" si="25"/>
        <v>47</v>
      </c>
      <c r="BN43" s="5"/>
      <c r="BP43" s="1">
        <v>4</v>
      </c>
      <c r="BQ43" s="1">
        <v>1615.2504943968399</v>
      </c>
      <c r="BR43" s="1">
        <f>BQ43-BR36</f>
        <v>357.10919499150668</v>
      </c>
      <c r="BS43" s="1">
        <v>4</v>
      </c>
      <c r="BT43" s="1">
        <v>1497.8031723143499</v>
      </c>
      <c r="BU43" s="1">
        <f>BT43-BU36</f>
        <v>152.06267982083</v>
      </c>
      <c r="BV43" s="1">
        <v>4</v>
      </c>
      <c r="BW43" s="1">
        <v>1524.4277688603499</v>
      </c>
      <c r="BX43" s="1">
        <f>BW43-BX36</f>
        <v>39.828901463266675</v>
      </c>
      <c r="BY43" s="1">
        <v>4</v>
      </c>
      <c r="BZ43" s="1">
        <v>1477.90036630037</v>
      </c>
      <c r="CA43" s="1">
        <f>BZ43-CA36</f>
        <v>-30.627829521280091</v>
      </c>
      <c r="CC43" s="5"/>
      <c r="CD43" s="5"/>
      <c r="CE43" s="1">
        <v>4</v>
      </c>
      <c r="CF43" s="1">
        <v>1125.28760162602</v>
      </c>
      <c r="CG43" s="1">
        <f t="shared" si="26"/>
        <v>61.287601626019978</v>
      </c>
      <c r="CH43" s="1">
        <v>4</v>
      </c>
      <c r="CI43" s="1">
        <v>1306.01215805471</v>
      </c>
      <c r="CJ43" s="1">
        <f t="shared" si="27"/>
        <v>50.012158054709971</v>
      </c>
      <c r="CK43" s="1">
        <v>4</v>
      </c>
      <c r="CL43" s="1">
        <v>1436.2858783008001</v>
      </c>
      <c r="CM43" s="1">
        <f t="shared" si="28"/>
        <v>-8.7141216991999499</v>
      </c>
      <c r="CN43" s="1">
        <v>4</v>
      </c>
      <c r="CO43" s="1">
        <v>1105.6892028254299</v>
      </c>
      <c r="CP43" s="1">
        <f t="shared" si="29"/>
        <v>-4.3107971745700979</v>
      </c>
      <c r="CQ43" s="5"/>
      <c r="CR43" s="5"/>
      <c r="CS43" s="2"/>
      <c r="CT43" s="1">
        <v>4</v>
      </c>
      <c r="CU43" s="1">
        <v>1580.10366826156</v>
      </c>
      <c r="CV43" s="1">
        <f t="shared" si="30"/>
        <v>347.10366826155996</v>
      </c>
      <c r="CW43" s="1">
        <v>4</v>
      </c>
      <c r="CX43" s="1">
        <v>1783.9247422680401</v>
      </c>
      <c r="CY43" s="1">
        <f t="shared" si="31"/>
        <v>422.92474226804006</v>
      </c>
      <c r="CZ43" s="1">
        <v>4</v>
      </c>
      <c r="DA43" s="1">
        <v>1732.9419134396401</v>
      </c>
      <c r="DB43" s="1">
        <f t="shared" si="32"/>
        <v>324.94191343964008</v>
      </c>
      <c r="DC43" s="1">
        <v>4</v>
      </c>
      <c r="DD43" s="1">
        <v>1653.44945848375</v>
      </c>
      <c r="DE43" s="1">
        <f t="shared" si="33"/>
        <v>183.44945848375005</v>
      </c>
      <c r="DG43" s="5"/>
      <c r="DH43" s="5"/>
      <c r="DI43" s="1">
        <v>4</v>
      </c>
      <c r="DJ43" s="1">
        <v>1739.99177877429</v>
      </c>
      <c r="DK43" s="1">
        <f t="shared" si="34"/>
        <v>165.99177877428997</v>
      </c>
      <c r="DL43" s="1">
        <v>4</v>
      </c>
      <c r="DM43" s="1">
        <v>1578.42988019732</v>
      </c>
      <c r="DN43" s="1">
        <f t="shared" si="35"/>
        <v>323.42988019732002</v>
      </c>
      <c r="DO43" s="1">
        <v>4</v>
      </c>
      <c r="DP43" s="1">
        <v>1549.6817180616699</v>
      </c>
      <c r="DQ43" s="1">
        <f t="shared" si="36"/>
        <v>258.68171806166993</v>
      </c>
      <c r="DR43" s="1">
        <v>4</v>
      </c>
      <c r="DS43" s="1">
        <v>1565.96693476318</v>
      </c>
      <c r="DT43" s="1">
        <f t="shared" si="37"/>
        <v>123.96693476318001</v>
      </c>
      <c r="DV43" s="5"/>
      <c r="DW43" s="5"/>
      <c r="DX43" s="1">
        <v>4</v>
      </c>
      <c r="DY43" s="1">
        <v>2682.3089937667</v>
      </c>
      <c r="DZ43" s="1">
        <f t="shared" si="38"/>
        <v>254.30899376670004</v>
      </c>
      <c r="EA43" s="1">
        <v>4</v>
      </c>
      <c r="EB43" s="1">
        <v>2497.5612612612599</v>
      </c>
      <c r="EC43" s="1">
        <f t="shared" si="39"/>
        <v>123.56126126125992</v>
      </c>
      <c r="ED43" s="1">
        <v>4</v>
      </c>
      <c r="EE43" s="1">
        <v>2834</v>
      </c>
      <c r="EF43" s="1">
        <f t="shared" si="40"/>
        <v>87</v>
      </c>
      <c r="EG43" s="1">
        <v>4</v>
      </c>
      <c r="EH43" s="1">
        <v>2721.23192555476</v>
      </c>
      <c r="EI43" s="1">
        <f t="shared" si="41"/>
        <v>-25.768074445240018</v>
      </c>
      <c r="EJ43" s="5"/>
      <c r="EK43" s="5"/>
      <c r="EL43" s="2"/>
      <c r="EM43" s="1">
        <v>4</v>
      </c>
      <c r="EN43" s="1">
        <v>1539.48399106478</v>
      </c>
      <c r="EO43" s="1">
        <f t="shared" si="42"/>
        <v>288.48399106477996</v>
      </c>
      <c r="EP43" s="1">
        <v>4</v>
      </c>
      <c r="EQ43" s="1">
        <v>1499.0337837837801</v>
      </c>
      <c r="ER43" s="1">
        <f t="shared" si="43"/>
        <v>262.03378378378011</v>
      </c>
      <c r="ES43" s="1">
        <v>4</v>
      </c>
      <c r="ET43" s="1">
        <v>1447.8738574040201</v>
      </c>
      <c r="EU43" s="1">
        <f t="shared" si="44"/>
        <v>179.8738574040201</v>
      </c>
      <c r="EV43" s="1">
        <v>4</v>
      </c>
      <c r="EW43" s="1">
        <v>1481.76603498542</v>
      </c>
      <c r="EX43" s="1">
        <f t="shared" si="45"/>
        <v>195.76603498541999</v>
      </c>
      <c r="EZ43" s="5"/>
      <c r="FA43" s="5"/>
      <c r="FB43" s="1">
        <v>4</v>
      </c>
      <c r="FC43" s="1">
        <v>2549.8653846153802</v>
      </c>
      <c r="FD43" s="1">
        <f t="shared" si="46"/>
        <v>70.865384615380208</v>
      </c>
      <c r="FE43" s="1">
        <v>4</v>
      </c>
      <c r="FF43" s="1">
        <v>2729.5640157924399</v>
      </c>
      <c r="FG43" s="1">
        <f t="shared" si="47"/>
        <v>102.56401579243993</v>
      </c>
      <c r="FH43" s="1">
        <v>4</v>
      </c>
      <c r="FI43" s="1">
        <v>2737.9136641740301</v>
      </c>
      <c r="FJ43" s="1">
        <f t="shared" si="48"/>
        <v>-446.08633582596985</v>
      </c>
      <c r="FK43" s="1">
        <v>4</v>
      </c>
      <c r="FL43" s="1">
        <v>2656.80591357089</v>
      </c>
      <c r="FM43" s="1">
        <f t="shared" si="49"/>
        <v>-242.19408642911003</v>
      </c>
      <c r="FO43" s="5"/>
      <c r="FP43" s="5"/>
      <c r="FQ43" s="1">
        <v>4</v>
      </c>
      <c r="FR43" s="1">
        <v>1854.67004608295</v>
      </c>
      <c r="FS43" s="1">
        <f t="shared" si="50"/>
        <v>409.67004608294997</v>
      </c>
      <c r="FT43" s="1">
        <v>4</v>
      </c>
      <c r="FU43" s="1">
        <v>1601.2853513971199</v>
      </c>
      <c r="FV43" s="1">
        <f t="shared" si="51"/>
        <v>216.28535139711994</v>
      </c>
      <c r="FW43" s="1">
        <v>4</v>
      </c>
      <c r="FX43" s="1">
        <v>1734.9245283018899</v>
      </c>
      <c r="FY43" s="1">
        <f t="shared" si="52"/>
        <v>341.92452830188995</v>
      </c>
      <c r="FZ43" s="1">
        <v>4</v>
      </c>
      <c r="GA43" s="1">
        <v>1692.5863309352501</v>
      </c>
      <c r="GB43" s="1">
        <f t="shared" si="53"/>
        <v>299.58633093525009</v>
      </c>
      <c r="GE43" s="5"/>
      <c r="GF43" s="1">
        <v>4</v>
      </c>
      <c r="GG43" s="1">
        <v>1936.19850187266</v>
      </c>
      <c r="GH43" s="1">
        <f t="shared" si="54"/>
        <v>166.19850187266002</v>
      </c>
      <c r="GI43" s="1">
        <v>4</v>
      </c>
      <c r="GJ43" s="1">
        <v>1990.85584415584</v>
      </c>
      <c r="GK43" s="1">
        <f t="shared" si="55"/>
        <v>164.85584415584003</v>
      </c>
      <c r="GL43" s="1">
        <v>4</v>
      </c>
      <c r="GM43" s="1">
        <v>1969.58167330677</v>
      </c>
      <c r="GN43" s="1">
        <f t="shared" si="56"/>
        <v>248.58167330676997</v>
      </c>
      <c r="GO43" s="1">
        <v>4</v>
      </c>
      <c r="GP43" s="1">
        <v>2029.73181818182</v>
      </c>
      <c r="GQ43" s="1">
        <f t="shared" si="57"/>
        <v>205.73181818182002</v>
      </c>
      <c r="GR43" s="5"/>
      <c r="GS43" s="5"/>
      <c r="GT43" s="2"/>
      <c r="GU43" s="1">
        <v>4</v>
      </c>
      <c r="GV43" s="1">
        <v>2159</v>
      </c>
      <c r="GW43" s="1">
        <f t="shared" si="58"/>
        <v>1255</v>
      </c>
      <c r="GX43" s="1">
        <v>4</v>
      </c>
      <c r="GY43" s="1">
        <v>2596</v>
      </c>
      <c r="GZ43" s="1">
        <f t="shared" si="59"/>
        <v>1669</v>
      </c>
      <c r="HA43" s="1">
        <v>4</v>
      </c>
      <c r="HB43" s="1">
        <v>3139</v>
      </c>
      <c r="HC43" s="1">
        <f t="shared" si="60"/>
        <v>2245</v>
      </c>
      <c r="HD43" s="1">
        <v>4</v>
      </c>
      <c r="HE43" s="1">
        <v>2963</v>
      </c>
      <c r="HF43" s="1">
        <f t="shared" si="61"/>
        <v>2087</v>
      </c>
      <c r="HG43" s="1">
        <v>4</v>
      </c>
      <c r="HH43" s="1">
        <v>2493</v>
      </c>
      <c r="HI43" s="1">
        <f t="shared" si="62"/>
        <v>1658</v>
      </c>
      <c r="HL43" s="5"/>
      <c r="HM43" s="1">
        <v>4</v>
      </c>
      <c r="HN43" s="1">
        <v>2608.60720887246</v>
      </c>
      <c r="HO43" s="1">
        <f>HN43-HO36</f>
        <v>1588.2367055790592</v>
      </c>
      <c r="HP43" s="1">
        <v>4</v>
      </c>
      <c r="HQ43" s="1">
        <v>2305.45576208178</v>
      </c>
      <c r="HR43" s="1">
        <f>HQ43-HR36</f>
        <v>1281.329583557944</v>
      </c>
      <c r="HS43" s="1">
        <v>4</v>
      </c>
      <c r="HT43" s="1">
        <v>2724.6812227074201</v>
      </c>
      <c r="HU43" s="1">
        <f>HT43-HU36</f>
        <v>1679.0669512092388</v>
      </c>
      <c r="HV43" s="1">
        <v>4</v>
      </c>
      <c r="HW43" s="1">
        <v>2422.64024390244</v>
      </c>
      <c r="HX43" s="1">
        <f>HW43-HX36</f>
        <v>1374.5625426745753</v>
      </c>
      <c r="HZ43" s="5"/>
      <c r="IA43" s="5"/>
      <c r="IB43" s="1">
        <v>4</v>
      </c>
      <c r="IC43" s="1">
        <v>4041.3347398030901</v>
      </c>
      <c r="ID43" s="1">
        <f>IC43-ID36</f>
        <v>2227.3224343545198</v>
      </c>
      <c r="IE43" s="1">
        <v>4</v>
      </c>
      <c r="IF43" s="1">
        <v>3702.78967642527</v>
      </c>
      <c r="IG43" s="1">
        <f>IF43-IG36</f>
        <v>2707.7216050968418</v>
      </c>
      <c r="IH43" s="1">
        <v>4</v>
      </c>
      <c r="II43" s="1">
        <v>2970.2150279776201</v>
      </c>
      <c r="IJ43" s="1">
        <f>II43-IJ36</f>
        <v>1986.0253205062127</v>
      </c>
      <c r="IK43" s="1">
        <v>4</v>
      </c>
      <c r="IL43" s="1">
        <v>2871.5838150289001</v>
      </c>
      <c r="IM43" s="1">
        <f>IL43-IM36</f>
        <v>1888.1812633379286</v>
      </c>
      <c r="IN43" s="5"/>
      <c r="IO43" s="5"/>
      <c r="IP43" s="2"/>
      <c r="IQ43" s="1">
        <v>4</v>
      </c>
      <c r="IR43" s="1">
        <v>2163</v>
      </c>
      <c r="IS43" s="1">
        <f t="shared" si="63"/>
        <v>1279</v>
      </c>
      <c r="IT43" s="1">
        <v>4</v>
      </c>
      <c r="IU43" s="1">
        <v>2578</v>
      </c>
      <c r="IV43" s="1">
        <f t="shared" si="64"/>
        <v>1686</v>
      </c>
      <c r="IW43" s="1">
        <v>4</v>
      </c>
      <c r="IX43" s="1">
        <v>2336</v>
      </c>
      <c r="IY43" s="1">
        <f t="shared" si="65"/>
        <v>1446</v>
      </c>
      <c r="IZ43" s="1">
        <v>4</v>
      </c>
      <c r="JA43" s="1">
        <v>3318</v>
      </c>
      <c r="JB43" s="1">
        <f t="shared" si="66"/>
        <v>2429</v>
      </c>
      <c r="JC43" s="1">
        <v>4</v>
      </c>
      <c r="JD43" s="1">
        <v>2439</v>
      </c>
      <c r="JE43" s="1">
        <f t="shared" si="67"/>
        <v>1566</v>
      </c>
      <c r="JG43" s="5"/>
      <c r="JH43" s="5"/>
      <c r="JI43" s="1">
        <v>4</v>
      </c>
      <c r="JJ43" s="1">
        <v>2761.9149149149098</v>
      </c>
      <c r="JK43" s="1">
        <f t="shared" si="68"/>
        <v>1628.9149149149098</v>
      </c>
      <c r="JL43" s="1">
        <v>4</v>
      </c>
      <c r="JM43" s="1">
        <v>2022.56955810147</v>
      </c>
      <c r="JN43" s="1">
        <f t="shared" si="69"/>
        <v>918.56955810146997</v>
      </c>
      <c r="JO43" s="1">
        <v>4</v>
      </c>
      <c r="JP43" s="1">
        <v>2495.7322097378301</v>
      </c>
      <c r="JQ43" s="1">
        <f t="shared" si="70"/>
        <v>1393.7322097378301</v>
      </c>
      <c r="JR43" s="1">
        <v>4</v>
      </c>
      <c r="JS43" s="1">
        <v>2447.98319327731</v>
      </c>
      <c r="JT43" s="1">
        <f t="shared" si="71"/>
        <v>1338.98319327731</v>
      </c>
      <c r="JV43" s="5"/>
      <c r="JW43" s="5"/>
      <c r="JX43" s="1">
        <v>4</v>
      </c>
      <c r="JY43" s="1">
        <v>3012.8198121263899</v>
      </c>
      <c r="JZ43" s="1">
        <f t="shared" si="72"/>
        <v>1346.8198121263899</v>
      </c>
      <c r="KA43" s="1">
        <v>4</v>
      </c>
      <c r="KB43" s="1">
        <v>2549.0304777594702</v>
      </c>
      <c r="KC43" s="1">
        <f t="shared" si="73"/>
        <v>1202.0304777594702</v>
      </c>
      <c r="KD43" s="1">
        <v>4</v>
      </c>
      <c r="KE43" s="1">
        <v>2108.3612040133798</v>
      </c>
      <c r="KF43" s="1">
        <f t="shared" si="74"/>
        <v>857.36120401337985</v>
      </c>
      <c r="KG43" s="1">
        <v>4</v>
      </c>
      <c r="KH43" s="1">
        <v>1329.3662064431301</v>
      </c>
      <c r="KI43" s="1">
        <f>KH43-KI36</f>
        <v>314.74191928183006</v>
      </c>
      <c r="KJ43" s="5"/>
      <c r="KK43" s="5"/>
      <c r="KL43" s="2"/>
      <c r="KM43" s="1">
        <v>4</v>
      </c>
      <c r="KN43" s="1">
        <v>1439</v>
      </c>
      <c r="KO43" s="1">
        <f t="shared" si="75"/>
        <v>434</v>
      </c>
      <c r="KP43" s="1">
        <v>4</v>
      </c>
      <c r="KQ43" s="1">
        <v>2397</v>
      </c>
      <c r="KR43" s="1">
        <f t="shared" si="76"/>
        <v>1379</v>
      </c>
      <c r="KS43" s="1">
        <v>4</v>
      </c>
      <c r="KT43" s="1">
        <v>1820</v>
      </c>
      <c r="KU43" s="1">
        <f t="shared" si="77"/>
        <v>711</v>
      </c>
      <c r="KV43" s="1">
        <v>4</v>
      </c>
      <c r="KW43" s="1">
        <v>3188</v>
      </c>
      <c r="KX43" s="1">
        <f t="shared" si="78"/>
        <v>2132</v>
      </c>
      <c r="KZ43" s="5"/>
      <c r="LA43" s="5"/>
      <c r="LB43" s="1">
        <v>4</v>
      </c>
      <c r="LC43" s="1">
        <v>1810</v>
      </c>
      <c r="LD43" s="1">
        <f t="shared" si="79"/>
        <v>657</v>
      </c>
      <c r="LE43" s="1">
        <v>4</v>
      </c>
      <c r="LF43" s="1">
        <v>1971</v>
      </c>
      <c r="LG43" s="1">
        <f t="shared" si="80"/>
        <v>866</v>
      </c>
      <c r="LH43" s="1">
        <v>4</v>
      </c>
      <c r="LI43" s="1">
        <v>2033</v>
      </c>
      <c r="LJ43" s="1">
        <f t="shared" si="81"/>
        <v>888</v>
      </c>
      <c r="LK43" s="1">
        <v>4</v>
      </c>
      <c r="LL43" s="1">
        <v>2015</v>
      </c>
      <c r="LM43" s="1">
        <f t="shared" si="82"/>
        <v>822</v>
      </c>
      <c r="LO43" s="5"/>
      <c r="LP43" s="5"/>
      <c r="LQ43" s="1">
        <v>4</v>
      </c>
      <c r="LR43" s="1">
        <v>2768</v>
      </c>
      <c r="LS43" s="1">
        <f t="shared" si="83"/>
        <v>1426</v>
      </c>
      <c r="LT43" s="1">
        <v>4</v>
      </c>
      <c r="LU43" s="1">
        <v>2144</v>
      </c>
      <c r="LV43" s="1">
        <f t="shared" si="84"/>
        <v>812</v>
      </c>
      <c r="LW43" s="1">
        <v>4</v>
      </c>
      <c r="LX43" s="1">
        <v>1955</v>
      </c>
      <c r="LY43" s="1">
        <f t="shared" si="85"/>
        <v>628</v>
      </c>
      <c r="LZ43" s="1">
        <v>4</v>
      </c>
      <c r="MA43" s="1">
        <v>3814</v>
      </c>
      <c r="MB43" s="1">
        <f t="shared" si="86"/>
        <v>2358</v>
      </c>
      <c r="MC43" s="5"/>
      <c r="MD43" s="5"/>
      <c r="ME43" s="2"/>
      <c r="MF43" s="1">
        <v>4</v>
      </c>
      <c r="MG43" s="1">
        <v>3955</v>
      </c>
      <c r="MH43" s="1">
        <f t="shared" si="9"/>
        <v>1400</v>
      </c>
      <c r="MI43" s="1">
        <v>4</v>
      </c>
      <c r="MJ43" s="1">
        <v>4049</v>
      </c>
      <c r="MK43" s="1">
        <f t="shared" si="10"/>
        <v>1471</v>
      </c>
      <c r="ML43" s="1">
        <v>4</v>
      </c>
      <c r="MM43" s="1">
        <v>3151</v>
      </c>
      <c r="MN43" s="1">
        <f t="shared" si="11"/>
        <v>582</v>
      </c>
      <c r="MO43" s="1">
        <v>4</v>
      </c>
      <c r="MP43" s="1">
        <v>3633</v>
      </c>
      <c r="MQ43" s="1">
        <f t="shared" si="12"/>
        <v>1083</v>
      </c>
      <c r="MS43" s="5"/>
      <c r="MT43" s="5"/>
      <c r="MU43" s="1">
        <v>4</v>
      </c>
      <c r="MV43" s="1">
        <v>1929</v>
      </c>
      <c r="MW43" s="1">
        <f t="shared" si="13"/>
        <v>719</v>
      </c>
      <c r="MX43" s="1">
        <v>4</v>
      </c>
      <c r="MY43" s="1">
        <v>2658</v>
      </c>
      <c r="MZ43" s="1">
        <f t="shared" si="14"/>
        <v>1390</v>
      </c>
      <c r="NA43" s="1">
        <v>4</v>
      </c>
      <c r="NB43" s="1">
        <v>2087</v>
      </c>
      <c r="NC43" s="1">
        <f t="shared" si="15"/>
        <v>659</v>
      </c>
      <c r="ND43" s="1">
        <v>4</v>
      </c>
      <c r="NE43" s="1">
        <v>2861</v>
      </c>
      <c r="NF43" s="1">
        <f t="shared" si="16"/>
        <v>1488</v>
      </c>
      <c r="NH43" s="5"/>
      <c r="NI43" s="5"/>
      <c r="NJ43" s="1">
        <v>4</v>
      </c>
      <c r="NK43" s="1">
        <v>3144</v>
      </c>
      <c r="NL43" s="1">
        <f t="shared" si="17"/>
        <v>1385</v>
      </c>
      <c r="NM43" s="1">
        <v>4</v>
      </c>
      <c r="NN43" s="1">
        <v>3563</v>
      </c>
      <c r="NO43" s="1">
        <f t="shared" si="18"/>
        <v>1781</v>
      </c>
      <c r="NP43" s="1">
        <v>4</v>
      </c>
      <c r="NQ43" s="1">
        <v>2865</v>
      </c>
      <c r="NR43" s="1">
        <f t="shared" si="19"/>
        <v>948</v>
      </c>
      <c r="NS43" s="1">
        <v>4</v>
      </c>
      <c r="NT43" s="1">
        <v>3136</v>
      </c>
      <c r="NU43" s="1">
        <f t="shared" si="20"/>
        <v>1159</v>
      </c>
    </row>
    <row r="44" spans="1:385" x14ac:dyDescent="0.25">
      <c r="A44" s="2"/>
      <c r="B44" s="1">
        <v>5</v>
      </c>
      <c r="C44" s="1">
        <v>967</v>
      </c>
      <c r="D44" s="1">
        <f t="shared" si="4"/>
        <v>130</v>
      </c>
      <c r="E44" s="1">
        <v>5</v>
      </c>
      <c r="F44" s="1">
        <v>943</v>
      </c>
      <c r="G44" s="1">
        <f t="shared" si="5"/>
        <v>91</v>
      </c>
      <c r="H44" s="1">
        <v>5</v>
      </c>
      <c r="I44" s="1">
        <v>971</v>
      </c>
      <c r="J44" s="1">
        <f t="shared" si="6"/>
        <v>104</v>
      </c>
      <c r="K44" s="1">
        <v>5</v>
      </c>
      <c r="L44" s="1">
        <v>976</v>
      </c>
      <c r="M44" s="1">
        <f t="shared" si="7"/>
        <v>140</v>
      </c>
      <c r="N44" s="1">
        <v>5</v>
      </c>
      <c r="O44" s="1">
        <v>975</v>
      </c>
      <c r="P44" s="1">
        <f t="shared" si="8"/>
        <v>139</v>
      </c>
      <c r="S44" s="5"/>
      <c r="T44" s="1">
        <v>5</v>
      </c>
      <c r="U44" s="1">
        <v>1126.4313874147099</v>
      </c>
      <c r="V44" s="1">
        <f>U44-V36</f>
        <v>114.75925941469688</v>
      </c>
      <c r="W44" s="1">
        <v>5</v>
      </c>
      <c r="X44" s="1">
        <v>1162.9843014128701</v>
      </c>
      <c r="Y44" s="1">
        <f>X44-Y36</f>
        <v>139.19481534632871</v>
      </c>
      <c r="Z44" s="1">
        <v>5</v>
      </c>
      <c r="AA44" s="1">
        <v>1212.84384384384</v>
      </c>
      <c r="AB44" s="1">
        <f>AA44-AB36</f>
        <v>181.12372859814991</v>
      </c>
      <c r="AC44" s="1">
        <v>5</v>
      </c>
      <c r="AD44" s="1">
        <v>1201.9556962025299</v>
      </c>
      <c r="AE44" s="1">
        <f>AD44-AE36</f>
        <v>168.78885101533001</v>
      </c>
      <c r="AI44" s="1">
        <v>5</v>
      </c>
      <c r="AJ44" s="1">
        <v>1334.3067282321899</v>
      </c>
      <c r="AK44" s="1">
        <f>AJ44-AK36</f>
        <v>145.43560011524323</v>
      </c>
      <c r="AL44" s="1">
        <v>5</v>
      </c>
      <c r="AM44" s="1">
        <v>1235.5196506550201</v>
      </c>
      <c r="AN44" s="1">
        <f>AM44-AN36</f>
        <v>58.517039203936747</v>
      </c>
      <c r="AO44" s="1">
        <v>5</v>
      </c>
      <c r="AP44" s="1">
        <v>1218.5890295358599</v>
      </c>
      <c r="AQ44" s="1">
        <f>AP44-AQ36</f>
        <v>12.388966731156643</v>
      </c>
      <c r="AR44" s="1">
        <v>5</v>
      </c>
      <c r="AS44" s="1">
        <v>1201.21979067555</v>
      </c>
      <c r="AT44" s="1">
        <f>AS44-AT36</f>
        <v>-34.895004710956755</v>
      </c>
      <c r="AV44" s="5"/>
      <c r="AW44" s="2"/>
      <c r="AX44" s="1">
        <v>5</v>
      </c>
      <c r="AY44" s="1">
        <v>1156</v>
      </c>
      <c r="AZ44" s="1">
        <f t="shared" si="21"/>
        <v>166</v>
      </c>
      <c r="BA44" s="1">
        <v>5</v>
      </c>
      <c r="BB44" s="1">
        <v>1199</v>
      </c>
      <c r="BC44" s="1">
        <f t="shared" si="22"/>
        <v>217</v>
      </c>
      <c r="BD44" s="1">
        <v>5</v>
      </c>
      <c r="BE44" s="1">
        <v>1251</v>
      </c>
      <c r="BF44" s="1">
        <f t="shared" si="23"/>
        <v>277</v>
      </c>
      <c r="BG44" s="1">
        <v>5</v>
      </c>
      <c r="BH44" s="1">
        <v>1056</v>
      </c>
      <c r="BI44" s="1">
        <f t="shared" si="24"/>
        <v>83</v>
      </c>
      <c r="BJ44" s="1">
        <v>5</v>
      </c>
      <c r="BK44" s="1">
        <v>1049</v>
      </c>
      <c r="BL44" s="1">
        <f t="shared" si="25"/>
        <v>68</v>
      </c>
      <c r="BN44" s="5"/>
      <c r="BP44" s="1">
        <v>5</v>
      </c>
      <c r="BQ44" s="1">
        <v>1585.87962962963</v>
      </c>
      <c r="BR44" s="1">
        <f>BQ44-BR36</f>
        <v>327.73833022429676</v>
      </c>
      <c r="BS44" s="1">
        <v>5</v>
      </c>
      <c r="BT44" s="1">
        <v>1483.53102453102</v>
      </c>
      <c r="BU44" s="1">
        <f>BT44-BU36</f>
        <v>137.79053203750004</v>
      </c>
      <c r="BV44" s="1">
        <v>5</v>
      </c>
      <c r="BW44" s="1">
        <v>1530.5796747967499</v>
      </c>
      <c r="BX44" s="1">
        <f>BW44-BX36</f>
        <v>45.980807399666674</v>
      </c>
      <c r="BY44" s="1">
        <v>5</v>
      </c>
      <c r="BZ44" s="1">
        <v>1498.87982520029</v>
      </c>
      <c r="CA44" s="1">
        <f>BZ44-CA36</f>
        <v>-9.6483706213600726</v>
      </c>
      <c r="CC44" s="5"/>
      <c r="CD44" s="5"/>
      <c r="CE44" s="1">
        <v>5</v>
      </c>
      <c r="CF44" s="1">
        <v>1106.0729483282701</v>
      </c>
      <c r="CG44" s="1">
        <f t="shared" si="26"/>
        <v>42.072948328270058</v>
      </c>
      <c r="CH44" s="1">
        <v>5</v>
      </c>
      <c r="CI44" s="1">
        <v>1262.4121212121199</v>
      </c>
      <c r="CJ44" s="1">
        <f t="shared" si="27"/>
        <v>6.4121212121199278</v>
      </c>
      <c r="CK44" s="1">
        <v>5</v>
      </c>
      <c r="CL44" s="1">
        <v>1506.2537313432799</v>
      </c>
      <c r="CM44" s="1">
        <f t="shared" si="28"/>
        <v>61.253731343279924</v>
      </c>
      <c r="CN44" s="1">
        <v>5</v>
      </c>
      <c r="CO44" s="1">
        <v>1079.26464646465</v>
      </c>
      <c r="CP44" s="1">
        <f t="shared" si="29"/>
        <v>-30.735353535349986</v>
      </c>
      <c r="CQ44" s="5"/>
      <c r="CR44" s="5"/>
      <c r="CS44" s="2"/>
      <c r="CT44" s="1">
        <v>5</v>
      </c>
      <c r="CU44" s="1">
        <v>1527.25734710087</v>
      </c>
      <c r="CV44" s="1">
        <f t="shared" si="30"/>
        <v>294.25734710086999</v>
      </c>
      <c r="CW44" s="1">
        <v>5</v>
      </c>
      <c r="CX44" s="1">
        <v>1571.72</v>
      </c>
      <c r="CY44" s="1">
        <f t="shared" si="31"/>
        <v>210.72000000000003</v>
      </c>
      <c r="CZ44" s="1">
        <v>5</v>
      </c>
      <c r="DA44" s="1">
        <v>1671.54783599089</v>
      </c>
      <c r="DB44" s="1">
        <f t="shared" si="32"/>
        <v>263.54783599089001</v>
      </c>
      <c r="DC44" s="1">
        <v>5</v>
      </c>
      <c r="DD44" s="1">
        <v>1709.6301989150099</v>
      </c>
      <c r="DE44" s="1">
        <f t="shared" si="33"/>
        <v>239.63019891500994</v>
      </c>
      <c r="DG44" s="5"/>
      <c r="DH44" s="5"/>
      <c r="DI44" s="1">
        <v>5</v>
      </c>
      <c r="DJ44" s="1">
        <v>1821.5813253012</v>
      </c>
      <c r="DK44" s="1">
        <f t="shared" si="34"/>
        <v>247.58132530119997</v>
      </c>
      <c r="DL44" s="1">
        <v>5</v>
      </c>
      <c r="DM44" s="1">
        <v>1540.5442321302201</v>
      </c>
      <c r="DN44" s="1">
        <f t="shared" si="35"/>
        <v>285.54423213022005</v>
      </c>
      <c r="DO44" s="1">
        <v>5</v>
      </c>
      <c r="DP44" s="1">
        <v>1556.95180722892</v>
      </c>
      <c r="DQ44" s="1">
        <f t="shared" si="36"/>
        <v>265.95180722891996</v>
      </c>
      <c r="DR44" s="1">
        <v>5</v>
      </c>
      <c r="DS44" s="1">
        <v>1613.39839572193</v>
      </c>
      <c r="DT44" s="1">
        <f t="shared" si="37"/>
        <v>171.39839572193</v>
      </c>
      <c r="DV44" s="5"/>
      <c r="DW44" s="5"/>
      <c r="DX44" s="1">
        <v>5</v>
      </c>
      <c r="DY44" s="1">
        <v>2657.0080645161302</v>
      </c>
      <c r="DZ44" s="1">
        <f t="shared" si="38"/>
        <v>229.00806451613016</v>
      </c>
      <c r="EA44" s="1">
        <v>5</v>
      </c>
      <c r="EB44" s="1">
        <v>2357.4477477477499</v>
      </c>
      <c r="EC44" s="1">
        <f t="shared" si="39"/>
        <v>-16.552252252250128</v>
      </c>
      <c r="ED44" s="1">
        <v>5</v>
      </c>
      <c r="EE44" s="1">
        <v>2878.7387005649698</v>
      </c>
      <c r="EF44" s="1">
        <f t="shared" si="40"/>
        <v>131.7387005649698</v>
      </c>
      <c r="EG44" s="1">
        <v>5</v>
      </c>
      <c r="EH44" s="1">
        <v>2773.2503576537902</v>
      </c>
      <c r="EI44" s="1">
        <f t="shared" si="41"/>
        <v>26.250357653790161</v>
      </c>
      <c r="EJ44" s="5"/>
      <c r="EK44" s="5"/>
      <c r="EL44" s="2"/>
      <c r="EM44" s="1">
        <v>5</v>
      </c>
      <c r="EN44" s="1">
        <v>1479.8948545861299</v>
      </c>
      <c r="EO44" s="1">
        <f t="shared" si="42"/>
        <v>228.8948545861299</v>
      </c>
      <c r="EP44" s="1">
        <v>5</v>
      </c>
      <c r="EQ44" s="1">
        <v>1586.5666347075701</v>
      </c>
      <c r="ER44" s="1">
        <f t="shared" si="43"/>
        <v>349.56663470757007</v>
      </c>
      <c r="ES44" s="1">
        <v>5</v>
      </c>
      <c r="ET44" s="1">
        <v>1486.72451790634</v>
      </c>
      <c r="EU44" s="1">
        <f t="shared" si="44"/>
        <v>218.72451790634</v>
      </c>
      <c r="EV44" s="1">
        <v>5</v>
      </c>
      <c r="EW44" s="1">
        <v>1619.46647440519</v>
      </c>
      <c r="EX44" s="1">
        <f t="shared" si="45"/>
        <v>333.46647440518996</v>
      </c>
      <c r="EZ44" s="5"/>
      <c r="FA44" s="5"/>
      <c r="FB44" s="1">
        <v>5</v>
      </c>
      <c r="FC44" s="1">
        <v>2565.2444614209298</v>
      </c>
      <c r="FD44" s="1">
        <f t="shared" si="46"/>
        <v>86.244461420929838</v>
      </c>
      <c r="FE44" s="1">
        <v>5</v>
      </c>
      <c r="FF44" s="1">
        <v>2625.1893725268501</v>
      </c>
      <c r="FG44" s="1">
        <f t="shared" si="47"/>
        <v>-1.810627473149907</v>
      </c>
      <c r="FH44" s="1">
        <v>5</v>
      </c>
      <c r="FI44" s="1">
        <v>2903.7364818617398</v>
      </c>
      <c r="FJ44" s="1">
        <f t="shared" si="48"/>
        <v>-280.26351813826022</v>
      </c>
      <c r="FK44" s="1">
        <v>5</v>
      </c>
      <c r="FL44" s="1">
        <v>2729.6071158213499</v>
      </c>
      <c r="FM44" s="1">
        <f t="shared" si="49"/>
        <v>-169.39288417865009</v>
      </c>
      <c r="FO44" s="5"/>
      <c r="FP44" s="5"/>
      <c r="FQ44" s="1">
        <v>5</v>
      </c>
      <c r="FR44" s="1">
        <v>1792.8255707762601</v>
      </c>
      <c r="FS44" s="1">
        <f t="shared" si="50"/>
        <v>347.82557077626007</v>
      </c>
      <c r="FT44" s="1">
        <v>5</v>
      </c>
      <c r="FU44" s="1">
        <v>1654.14249363868</v>
      </c>
      <c r="FV44" s="1">
        <f t="shared" si="51"/>
        <v>269.14249363867998</v>
      </c>
      <c r="FW44" s="1">
        <v>5</v>
      </c>
      <c r="FX44" s="1">
        <v>1817.23728813559</v>
      </c>
      <c r="FY44" s="1">
        <f t="shared" si="52"/>
        <v>424.23728813559001</v>
      </c>
      <c r="FZ44" s="1">
        <v>5</v>
      </c>
      <c r="GA44" s="1">
        <v>1600.7924528301901</v>
      </c>
      <c r="GB44" s="1">
        <f t="shared" si="53"/>
        <v>207.79245283019009</v>
      </c>
      <c r="GE44" s="5"/>
      <c r="GF44" s="1">
        <v>5</v>
      </c>
      <c r="GG44" s="1">
        <v>1940.7881462799501</v>
      </c>
      <c r="GH44" s="1">
        <f t="shared" si="54"/>
        <v>170.78814627995007</v>
      </c>
      <c r="GI44" s="1">
        <v>5</v>
      </c>
      <c r="GJ44" s="1">
        <v>2015.2279792746101</v>
      </c>
      <c r="GK44" s="1">
        <f t="shared" si="55"/>
        <v>189.22797927461011</v>
      </c>
      <c r="GL44" s="1">
        <v>5</v>
      </c>
      <c r="GM44" s="1">
        <v>2087.8440000000001</v>
      </c>
      <c r="GN44" s="1">
        <f t="shared" si="56"/>
        <v>366.84400000000005</v>
      </c>
      <c r="GO44" s="1">
        <v>5</v>
      </c>
      <c r="GP44" s="1">
        <v>2114.1928817451198</v>
      </c>
      <c r="GQ44" s="1">
        <f t="shared" si="57"/>
        <v>290.19288174511985</v>
      </c>
      <c r="GR44" s="5"/>
      <c r="GS44" s="5"/>
      <c r="GT44" s="2"/>
      <c r="GU44" s="1">
        <v>5</v>
      </c>
      <c r="GV44" s="1">
        <v>2698</v>
      </c>
      <c r="GW44" s="1">
        <f t="shared" si="58"/>
        <v>1794</v>
      </c>
      <c r="GX44" s="1">
        <v>5</v>
      </c>
      <c r="GY44" s="1">
        <v>2436</v>
      </c>
      <c r="GZ44" s="1">
        <f t="shared" si="59"/>
        <v>1509</v>
      </c>
      <c r="HA44" s="1">
        <v>5</v>
      </c>
      <c r="HB44" s="1">
        <v>2805</v>
      </c>
      <c r="HC44" s="1">
        <f t="shared" si="60"/>
        <v>1911</v>
      </c>
      <c r="HD44" s="1">
        <v>5</v>
      </c>
      <c r="HE44" s="1">
        <v>3128</v>
      </c>
      <c r="HF44" s="1">
        <f t="shared" si="61"/>
        <v>2252</v>
      </c>
      <c r="HG44" s="1">
        <v>5</v>
      </c>
      <c r="HH44" s="1">
        <v>2822</v>
      </c>
      <c r="HI44" s="1">
        <f t="shared" si="62"/>
        <v>1987</v>
      </c>
      <c r="HL44" s="5"/>
      <c r="HM44" s="1">
        <v>5</v>
      </c>
      <c r="HN44" s="1">
        <v>2892.2276951672902</v>
      </c>
      <c r="HO44" s="1">
        <f>HN44-HO36</f>
        <v>1871.8571918738894</v>
      </c>
      <c r="HP44" s="1">
        <v>5</v>
      </c>
      <c r="HQ44" s="1">
        <v>2964.3114754098401</v>
      </c>
      <c r="HR44" s="1">
        <f>HQ44-HR36</f>
        <v>1940.1852968860042</v>
      </c>
      <c r="HS44" s="1">
        <v>5</v>
      </c>
      <c r="HT44" s="1">
        <v>2509.0444444444402</v>
      </c>
      <c r="HU44" s="1">
        <f>HT44-HU36</f>
        <v>1463.4301729462588</v>
      </c>
      <c r="HV44" s="1">
        <v>5</v>
      </c>
      <c r="HW44" s="1">
        <v>2560.34351145038</v>
      </c>
      <c r="HX44" s="1">
        <f>HW44-HX36</f>
        <v>1512.2658102225153</v>
      </c>
      <c r="HZ44" s="5"/>
      <c r="IA44" s="5"/>
      <c r="IB44" s="1">
        <v>5</v>
      </c>
      <c r="IC44" s="1">
        <v>4378.2130681818198</v>
      </c>
      <c r="ID44" s="1">
        <f>IC44-ID36</f>
        <v>2564.2007627332496</v>
      </c>
      <c r="IE44" s="1">
        <v>5</v>
      </c>
      <c r="IF44" s="1">
        <v>3783.4816549570601</v>
      </c>
      <c r="IG44" s="1">
        <f>IF44-IG36</f>
        <v>2788.4135836286318</v>
      </c>
      <c r="IH44" s="1">
        <v>5</v>
      </c>
      <c r="II44" s="1">
        <v>3911.0453821656101</v>
      </c>
      <c r="IJ44" s="1">
        <f>II44-IJ36</f>
        <v>2926.8556746942027</v>
      </c>
      <c r="IK44" s="1">
        <v>5</v>
      </c>
      <c r="IL44" s="1">
        <v>2869.63131313131</v>
      </c>
      <c r="IM44" s="1">
        <f>IL44-IM36</f>
        <v>1886.2287614403385</v>
      </c>
      <c r="IN44" s="5"/>
      <c r="IO44" s="5"/>
      <c r="IP44" s="2"/>
      <c r="IQ44" s="1">
        <v>5</v>
      </c>
      <c r="IR44" s="1">
        <v>2066</v>
      </c>
      <c r="IS44" s="1">
        <f t="shared" si="63"/>
        <v>1182</v>
      </c>
      <c r="IT44" s="1">
        <v>5</v>
      </c>
      <c r="IU44" s="1">
        <v>2330</v>
      </c>
      <c r="IV44" s="1">
        <f t="shared" si="64"/>
        <v>1438</v>
      </c>
      <c r="IW44" s="1">
        <v>5</v>
      </c>
      <c r="IX44" s="1">
        <v>2180</v>
      </c>
      <c r="IY44" s="1">
        <f t="shared" si="65"/>
        <v>1290</v>
      </c>
      <c r="IZ44" s="1">
        <v>5</v>
      </c>
      <c r="JA44" s="1">
        <v>2535</v>
      </c>
      <c r="JB44" s="1">
        <f t="shared" si="66"/>
        <v>1646</v>
      </c>
      <c r="JC44" s="1">
        <v>5</v>
      </c>
      <c r="JD44" s="1">
        <v>2744</v>
      </c>
      <c r="JE44" s="1">
        <f t="shared" si="67"/>
        <v>1871</v>
      </c>
      <c r="JG44" s="5"/>
      <c r="JH44" s="5"/>
      <c r="JI44" s="1">
        <v>5</v>
      </c>
      <c r="JJ44" s="1">
        <v>2438.3840725806499</v>
      </c>
      <c r="JK44" s="1">
        <f t="shared" si="68"/>
        <v>1305.3840725806499</v>
      </c>
      <c r="JL44" s="1">
        <v>5</v>
      </c>
      <c r="JM44" s="1">
        <v>1797.6764705882399</v>
      </c>
      <c r="JN44" s="1">
        <f t="shared" si="69"/>
        <v>693.67647058823991</v>
      </c>
      <c r="JO44" s="1">
        <v>5</v>
      </c>
      <c r="JP44" s="1">
        <v>2062.71132075472</v>
      </c>
      <c r="JQ44" s="1">
        <f t="shared" si="70"/>
        <v>960.71132075471996</v>
      </c>
      <c r="JR44" s="1">
        <v>5</v>
      </c>
      <c r="JS44" s="1">
        <v>2386.9942528735601</v>
      </c>
      <c r="JT44" s="1">
        <f t="shared" si="71"/>
        <v>1277.9942528735601</v>
      </c>
      <c r="JV44" s="5"/>
      <c r="JW44" s="5"/>
      <c r="JX44" s="1">
        <v>5</v>
      </c>
      <c r="JY44" s="1">
        <v>3523.5401207937898</v>
      </c>
      <c r="JZ44" s="1">
        <f t="shared" si="72"/>
        <v>1857.5401207937898</v>
      </c>
      <c r="KA44" s="1">
        <v>5</v>
      </c>
      <c r="KB44" s="1">
        <v>2724.1055600322302</v>
      </c>
      <c r="KC44" s="1">
        <f t="shared" si="73"/>
        <v>1377.1055600322302</v>
      </c>
      <c r="KD44" s="1">
        <v>5</v>
      </c>
      <c r="KE44" s="1">
        <v>2097.3914027149299</v>
      </c>
      <c r="KF44" s="1">
        <f t="shared" si="74"/>
        <v>846.39140271492988</v>
      </c>
      <c r="KG44" s="1">
        <v>5</v>
      </c>
      <c r="KH44" s="1">
        <v>1937.53520208605</v>
      </c>
      <c r="KI44" s="1">
        <f>KH44-KI36</f>
        <v>922.91091492475005</v>
      </c>
      <c r="KJ44" s="5"/>
      <c r="KK44" s="5"/>
      <c r="KL44" s="2"/>
      <c r="KM44" s="1">
        <v>5</v>
      </c>
      <c r="KN44" s="1">
        <v>1532</v>
      </c>
      <c r="KO44" s="1">
        <f t="shared" si="75"/>
        <v>527</v>
      </c>
      <c r="KP44" s="1">
        <v>5</v>
      </c>
      <c r="KQ44" s="1">
        <v>1838</v>
      </c>
      <c r="KR44" s="1">
        <f t="shared" si="76"/>
        <v>820</v>
      </c>
      <c r="KS44" s="1">
        <v>5</v>
      </c>
      <c r="KT44" s="1">
        <v>2154</v>
      </c>
      <c r="KU44" s="1">
        <f t="shared" si="77"/>
        <v>1045</v>
      </c>
      <c r="KV44" s="1">
        <v>5</v>
      </c>
      <c r="KW44" s="1">
        <v>2120</v>
      </c>
      <c r="KX44" s="1">
        <f t="shared" si="78"/>
        <v>1064</v>
      </c>
      <c r="KZ44" s="5"/>
      <c r="LA44" s="5"/>
      <c r="LB44" s="1">
        <v>5</v>
      </c>
      <c r="LC44" s="1">
        <v>1689</v>
      </c>
      <c r="LD44" s="1">
        <f t="shared" si="79"/>
        <v>536</v>
      </c>
      <c r="LE44" s="1">
        <v>5</v>
      </c>
      <c r="LF44" s="1">
        <v>1419</v>
      </c>
      <c r="LG44" s="1">
        <f t="shared" si="80"/>
        <v>314</v>
      </c>
      <c r="LH44" s="1">
        <v>5</v>
      </c>
      <c r="LI44" s="1">
        <v>1745</v>
      </c>
      <c r="LJ44" s="1">
        <f t="shared" si="81"/>
        <v>600</v>
      </c>
      <c r="LK44" s="1">
        <v>5</v>
      </c>
      <c r="LL44" s="1">
        <v>1783</v>
      </c>
      <c r="LM44" s="1">
        <f t="shared" si="82"/>
        <v>590</v>
      </c>
      <c r="LO44" s="5"/>
      <c r="LP44" s="5"/>
      <c r="LQ44" s="1">
        <v>5</v>
      </c>
      <c r="LR44" s="1">
        <v>2439</v>
      </c>
      <c r="LS44" s="1">
        <f t="shared" si="83"/>
        <v>1097</v>
      </c>
      <c r="LT44" s="1">
        <v>5</v>
      </c>
      <c r="LU44" s="1">
        <v>2114</v>
      </c>
      <c r="LV44" s="1">
        <f t="shared" si="84"/>
        <v>782</v>
      </c>
      <c r="LW44" s="1">
        <v>5</v>
      </c>
      <c r="LX44" s="1">
        <v>1897</v>
      </c>
      <c r="LY44" s="1">
        <f t="shared" si="85"/>
        <v>570</v>
      </c>
      <c r="LZ44" s="1">
        <v>5</v>
      </c>
      <c r="MA44" s="1">
        <v>2022</v>
      </c>
      <c r="MB44" s="1">
        <f t="shared" si="86"/>
        <v>566</v>
      </c>
      <c r="MC44" s="5"/>
      <c r="MD44" s="5"/>
      <c r="ME44" s="2"/>
      <c r="MF44" s="1">
        <v>5</v>
      </c>
      <c r="MG44" s="1">
        <v>3706</v>
      </c>
      <c r="MH44" s="1">
        <f t="shared" si="9"/>
        <v>1151</v>
      </c>
      <c r="MI44" s="1">
        <v>5</v>
      </c>
      <c r="MJ44" s="1">
        <v>3659</v>
      </c>
      <c r="MK44" s="1">
        <f t="shared" si="10"/>
        <v>1081</v>
      </c>
      <c r="ML44" s="1">
        <v>5</v>
      </c>
      <c r="MM44" s="1">
        <v>3345</v>
      </c>
      <c r="MN44" s="1">
        <f t="shared" si="11"/>
        <v>776</v>
      </c>
      <c r="MO44" s="1">
        <v>5</v>
      </c>
      <c r="MP44" s="1">
        <v>3463</v>
      </c>
      <c r="MQ44" s="1">
        <f t="shared" si="12"/>
        <v>913</v>
      </c>
      <c r="MS44" s="5"/>
      <c r="MT44" s="5"/>
      <c r="MU44" s="1">
        <v>5</v>
      </c>
      <c r="MV44" s="1">
        <v>2280</v>
      </c>
      <c r="MW44" s="1">
        <f t="shared" si="13"/>
        <v>1070</v>
      </c>
      <c r="MX44" s="1">
        <v>5</v>
      </c>
      <c r="MY44" s="1">
        <v>2999</v>
      </c>
      <c r="MZ44" s="1">
        <f t="shared" si="14"/>
        <v>1731</v>
      </c>
      <c r="NA44" s="1">
        <v>5</v>
      </c>
      <c r="NB44" s="1">
        <v>1794</v>
      </c>
      <c r="NC44" s="1">
        <f t="shared" si="15"/>
        <v>366</v>
      </c>
      <c r="ND44" s="1">
        <v>5</v>
      </c>
      <c r="NE44" s="1">
        <v>2569</v>
      </c>
      <c r="NF44" s="1">
        <f t="shared" si="16"/>
        <v>1196</v>
      </c>
      <c r="NH44" s="5"/>
      <c r="NI44" s="5"/>
      <c r="NJ44" s="1">
        <v>5</v>
      </c>
      <c r="NK44" s="1">
        <v>2971</v>
      </c>
      <c r="NL44" s="1">
        <f t="shared" si="17"/>
        <v>1212</v>
      </c>
      <c r="NM44" s="1">
        <v>5</v>
      </c>
      <c r="NN44" s="1">
        <v>2457</v>
      </c>
      <c r="NO44" s="1">
        <f t="shared" si="18"/>
        <v>675</v>
      </c>
      <c r="NP44" s="1">
        <v>5</v>
      </c>
      <c r="NQ44" s="1">
        <v>3315</v>
      </c>
      <c r="NR44" s="1">
        <f t="shared" si="19"/>
        <v>1398</v>
      </c>
      <c r="NS44" s="1">
        <v>5</v>
      </c>
      <c r="NT44" s="1">
        <v>3683</v>
      </c>
      <c r="NU44" s="1">
        <f t="shared" si="20"/>
        <v>1706</v>
      </c>
    </row>
    <row r="45" spans="1:385" x14ac:dyDescent="0.25">
      <c r="A45" s="2"/>
      <c r="B45" s="1">
        <v>6</v>
      </c>
      <c r="C45" s="1">
        <v>1013</v>
      </c>
      <c r="D45" s="1">
        <f t="shared" si="4"/>
        <v>176</v>
      </c>
      <c r="E45" s="1">
        <v>6</v>
      </c>
      <c r="F45" s="1">
        <v>1006</v>
      </c>
      <c r="G45" s="1">
        <f t="shared" si="5"/>
        <v>154</v>
      </c>
      <c r="H45" s="1">
        <v>6</v>
      </c>
      <c r="I45" s="1">
        <v>1022</v>
      </c>
      <c r="J45" s="1">
        <f t="shared" si="6"/>
        <v>155</v>
      </c>
      <c r="K45" s="1">
        <v>6</v>
      </c>
      <c r="L45" s="1">
        <v>980</v>
      </c>
      <c r="M45" s="1">
        <f t="shared" si="7"/>
        <v>144</v>
      </c>
      <c r="N45" s="1">
        <v>6</v>
      </c>
      <c r="O45" s="1">
        <v>1066</v>
      </c>
      <c r="P45" s="1">
        <f t="shared" si="8"/>
        <v>230</v>
      </c>
      <c r="S45" s="5"/>
      <c r="T45" s="1">
        <v>6</v>
      </c>
      <c r="U45" s="1">
        <v>1135.6830188679201</v>
      </c>
      <c r="V45" s="1">
        <f>U45-V36</f>
        <v>124.01089086790705</v>
      </c>
      <c r="W45" s="1">
        <v>6</v>
      </c>
      <c r="X45" s="1">
        <v>1280.7816627816601</v>
      </c>
      <c r="Y45" s="1">
        <f>X45-Y36</f>
        <v>256.99217671511872</v>
      </c>
      <c r="Z45" s="1">
        <v>6</v>
      </c>
      <c r="AA45" s="1">
        <v>1359.37211634905</v>
      </c>
      <c r="AB45" s="1">
        <f>AA45-AB36</f>
        <v>327.65200110335991</v>
      </c>
      <c r="AC45" s="1">
        <v>6</v>
      </c>
      <c r="AD45" s="1">
        <v>1216.7960199004999</v>
      </c>
      <c r="AE45" s="1">
        <f>AD45-AE36</f>
        <v>183.62917471330002</v>
      </c>
      <c r="AI45" s="1">
        <v>6</v>
      </c>
      <c r="AJ45" s="1">
        <v>1296.8848</v>
      </c>
      <c r="AK45" s="1">
        <f>AJ45-AK36</f>
        <v>108.01367188305335</v>
      </c>
      <c r="AL45" s="1">
        <v>6</v>
      </c>
      <c r="AM45" s="1">
        <v>1157.9834070796501</v>
      </c>
      <c r="AN45" s="1">
        <f>AM45-AN36</f>
        <v>-19.019204371433261</v>
      </c>
      <c r="AO45" s="1">
        <v>6</v>
      </c>
      <c r="AP45" s="1">
        <v>1219.2650000000001</v>
      </c>
      <c r="AQ45" s="1">
        <f>AP45-AQ36</f>
        <v>13.064937195296807</v>
      </c>
      <c r="AR45" s="1">
        <v>6</v>
      </c>
      <c r="AS45" s="1">
        <v>1233.80510879849</v>
      </c>
      <c r="AT45" s="1">
        <f>AS45-AT36</f>
        <v>-2.3096865880168025</v>
      </c>
      <c r="AV45" s="5"/>
      <c r="AW45" s="2"/>
      <c r="AX45" s="1">
        <v>6</v>
      </c>
      <c r="AY45" s="1">
        <v>1113</v>
      </c>
      <c r="AZ45" s="1">
        <f t="shared" si="21"/>
        <v>123</v>
      </c>
      <c r="BA45" s="1">
        <v>6</v>
      </c>
      <c r="BB45" s="1">
        <v>1106</v>
      </c>
      <c r="BC45" s="1">
        <f t="shared" si="22"/>
        <v>124</v>
      </c>
      <c r="BD45" s="1">
        <v>6</v>
      </c>
      <c r="BE45" s="1">
        <v>1287</v>
      </c>
      <c r="BF45" s="1">
        <f t="shared" si="23"/>
        <v>313</v>
      </c>
      <c r="BG45" s="1">
        <v>6</v>
      </c>
      <c r="BH45" s="1">
        <v>1232</v>
      </c>
      <c r="BI45" s="1">
        <f t="shared" si="24"/>
        <v>259</v>
      </c>
      <c r="BJ45" s="1">
        <v>6</v>
      </c>
      <c r="BK45" s="1">
        <v>1058</v>
      </c>
      <c r="BL45" s="1">
        <f t="shared" si="25"/>
        <v>77</v>
      </c>
      <c r="BN45" s="5"/>
      <c r="BP45" s="1">
        <v>6</v>
      </c>
      <c r="BQ45" s="1">
        <v>1712.57056856187</v>
      </c>
      <c r="BR45" s="1">
        <f>BQ45-BR36</f>
        <v>454.42926915653675</v>
      </c>
      <c r="BS45" s="1">
        <v>6</v>
      </c>
      <c r="BT45" s="1">
        <v>1436.7289113193899</v>
      </c>
      <c r="BU45" s="1">
        <f>BT45-BU36</f>
        <v>90.988418825869985</v>
      </c>
      <c r="BV45" s="1">
        <v>6</v>
      </c>
      <c r="BW45" s="1">
        <v>1638.4699278267799</v>
      </c>
      <c r="BX45" s="1">
        <f>BW45-BX36</f>
        <v>153.87106042969663</v>
      </c>
      <c r="BY45" s="1">
        <v>6</v>
      </c>
      <c r="BZ45" s="1">
        <v>1619.6168498168499</v>
      </c>
      <c r="CA45" s="1">
        <f>BZ45-CA36</f>
        <v>111.08865399519982</v>
      </c>
      <c r="CC45" s="5"/>
      <c r="CD45" s="5"/>
      <c r="CE45" s="1">
        <v>6</v>
      </c>
      <c r="CF45" s="1">
        <v>1099.3713420787101</v>
      </c>
      <c r="CG45" s="1">
        <f t="shared" si="26"/>
        <v>35.371342078710086</v>
      </c>
      <c r="CH45" s="1">
        <v>6</v>
      </c>
      <c r="CI45" s="1">
        <v>1290.18062563068</v>
      </c>
      <c r="CJ45" s="1">
        <f t="shared" si="27"/>
        <v>34.18062563067997</v>
      </c>
      <c r="CK45" s="1">
        <v>6</v>
      </c>
      <c r="CL45" s="1">
        <v>1539.5028768699699</v>
      </c>
      <c r="CM45" s="1">
        <f t="shared" si="28"/>
        <v>94.502876869969896</v>
      </c>
      <c r="CN45" s="1">
        <v>6</v>
      </c>
      <c r="CO45" s="1">
        <v>1065.7530241935499</v>
      </c>
      <c r="CP45" s="1">
        <f t="shared" si="29"/>
        <v>-44.246975806450109</v>
      </c>
      <c r="CQ45" s="5"/>
      <c r="CR45" s="5"/>
      <c r="CS45" s="2"/>
      <c r="CT45" s="1">
        <v>6</v>
      </c>
      <c r="CU45" s="1">
        <v>1682.6605868358399</v>
      </c>
      <c r="CV45" s="1">
        <f t="shared" si="30"/>
        <v>449.66058683583992</v>
      </c>
      <c r="CW45" s="1">
        <v>6</v>
      </c>
      <c r="CX45" s="1">
        <v>1635.90534979424</v>
      </c>
      <c r="CY45" s="1">
        <f t="shared" si="31"/>
        <v>274.90534979424001</v>
      </c>
      <c r="CZ45" s="1">
        <v>6</v>
      </c>
      <c r="DA45" s="1">
        <v>1787.58094144661</v>
      </c>
      <c r="DB45" s="1">
        <f t="shared" si="32"/>
        <v>379.58094144661004</v>
      </c>
      <c r="DC45" s="1">
        <v>6</v>
      </c>
      <c r="DD45" s="1">
        <v>1686.92837715322</v>
      </c>
      <c r="DE45" s="1">
        <f t="shared" si="33"/>
        <v>216.92837715322003</v>
      </c>
      <c r="DG45" s="5"/>
      <c r="DH45" s="5"/>
      <c r="DI45" s="1">
        <v>6</v>
      </c>
      <c r="DJ45" s="1">
        <v>1761.0550185873601</v>
      </c>
      <c r="DK45" s="1">
        <f t="shared" si="34"/>
        <v>187.05501858736011</v>
      </c>
      <c r="DL45" s="1">
        <v>6</v>
      </c>
      <c r="DM45" s="1">
        <v>1689.40429958391</v>
      </c>
      <c r="DN45" s="1">
        <f t="shared" si="35"/>
        <v>434.40429958390996</v>
      </c>
      <c r="DO45" s="1">
        <v>6</v>
      </c>
      <c r="DP45" s="1">
        <v>1573.4481236203101</v>
      </c>
      <c r="DQ45" s="1">
        <f t="shared" si="36"/>
        <v>282.44812362031007</v>
      </c>
      <c r="DR45" s="1">
        <v>6</v>
      </c>
      <c r="DS45" s="1">
        <v>1666.1662222222201</v>
      </c>
      <c r="DT45" s="1">
        <f t="shared" si="37"/>
        <v>224.16622222222009</v>
      </c>
      <c r="DV45" s="5"/>
      <c r="DW45" s="5"/>
      <c r="DX45" s="1">
        <v>6</v>
      </c>
      <c r="DY45" s="1">
        <v>2676.8257372654198</v>
      </c>
      <c r="DZ45" s="1">
        <f t="shared" si="38"/>
        <v>248.82573726541978</v>
      </c>
      <c r="EA45" s="1">
        <v>6</v>
      </c>
      <c r="EB45" s="1">
        <v>2603.1555755395698</v>
      </c>
      <c r="EC45" s="1">
        <f t="shared" si="39"/>
        <v>229.15557553956978</v>
      </c>
      <c r="ED45" s="1">
        <v>6</v>
      </c>
      <c r="EE45" s="1">
        <v>2738.21246458923</v>
      </c>
      <c r="EF45" s="1">
        <f t="shared" si="40"/>
        <v>-8.7875354107700332</v>
      </c>
      <c r="EG45" s="1">
        <v>6</v>
      </c>
      <c r="EH45" s="1">
        <v>2859.4189864382602</v>
      </c>
      <c r="EI45" s="1">
        <f t="shared" si="41"/>
        <v>112.41898643826016</v>
      </c>
      <c r="EJ45" s="5"/>
      <c r="EK45" s="5"/>
      <c r="EL45" s="2"/>
      <c r="EM45" s="1">
        <v>6</v>
      </c>
      <c r="EN45" s="1">
        <v>1527.62133734035</v>
      </c>
      <c r="EO45" s="1">
        <f t="shared" si="42"/>
        <v>276.62133734035001</v>
      </c>
      <c r="EP45" s="1">
        <v>6</v>
      </c>
      <c r="EQ45" s="1">
        <v>1518.30798845043</v>
      </c>
      <c r="ER45" s="1">
        <f t="shared" si="43"/>
        <v>281.30798845043</v>
      </c>
      <c r="ES45" s="1">
        <v>6</v>
      </c>
      <c r="ET45" s="1">
        <v>1415.67242948135</v>
      </c>
      <c r="EU45" s="1">
        <f t="shared" si="44"/>
        <v>147.67242948135004</v>
      </c>
      <c r="EV45" s="1">
        <v>6</v>
      </c>
      <c r="EW45" s="1">
        <v>1428.2220609579099</v>
      </c>
      <c r="EX45" s="1">
        <f t="shared" si="45"/>
        <v>142.22206095790989</v>
      </c>
      <c r="EZ45" s="5"/>
      <c r="FA45" s="5"/>
      <c r="FB45" s="1">
        <v>6</v>
      </c>
      <c r="FC45" s="1">
        <v>2619.6705157813699</v>
      </c>
      <c r="FD45" s="1">
        <f t="shared" si="46"/>
        <v>140.67051578136989</v>
      </c>
      <c r="FE45" s="1">
        <v>6</v>
      </c>
      <c r="FF45" s="1">
        <v>2690.5143986448302</v>
      </c>
      <c r="FG45" s="1">
        <f t="shared" si="47"/>
        <v>63.51439864483018</v>
      </c>
      <c r="FH45" s="1">
        <v>6</v>
      </c>
      <c r="FI45" s="1">
        <v>2892.8284145504499</v>
      </c>
      <c r="FJ45" s="1">
        <f t="shared" si="48"/>
        <v>-291.17158544955009</v>
      </c>
      <c r="FK45" s="1">
        <v>6</v>
      </c>
      <c r="FL45" s="1">
        <v>2602.6996254681599</v>
      </c>
      <c r="FM45" s="1">
        <f t="shared" si="49"/>
        <v>-296.30037453184013</v>
      </c>
      <c r="FO45" s="5"/>
      <c r="FP45" s="5"/>
      <c r="FQ45" s="1">
        <v>6</v>
      </c>
      <c r="FR45" s="1">
        <v>1797.31714023831</v>
      </c>
      <c r="FS45" s="1">
        <f t="shared" si="50"/>
        <v>352.31714023831</v>
      </c>
      <c r="FT45" s="1">
        <v>6</v>
      </c>
      <c r="FU45" s="1">
        <v>1795.03421727973</v>
      </c>
      <c r="FV45" s="1">
        <f t="shared" si="51"/>
        <v>410.03421727973</v>
      </c>
      <c r="FW45" s="1">
        <v>6</v>
      </c>
      <c r="FX45" s="1">
        <v>1746.68671454219</v>
      </c>
      <c r="FY45" s="1">
        <f t="shared" si="52"/>
        <v>353.68671454218997</v>
      </c>
      <c r="FZ45" s="1">
        <v>6</v>
      </c>
      <c r="GA45" s="1">
        <v>1602.80900900901</v>
      </c>
      <c r="GB45" s="1">
        <f t="shared" si="53"/>
        <v>209.80900900900997</v>
      </c>
      <c r="GE45" s="5"/>
      <c r="GF45" s="1">
        <v>6</v>
      </c>
      <c r="GG45" s="1">
        <v>2012.5162127107701</v>
      </c>
      <c r="GH45" s="1">
        <f t="shared" si="54"/>
        <v>242.51621271077011</v>
      </c>
      <c r="GI45" s="1">
        <v>6</v>
      </c>
      <c r="GJ45" s="1">
        <v>2149.7529258777599</v>
      </c>
      <c r="GK45" s="1">
        <f t="shared" si="55"/>
        <v>323.75292587775994</v>
      </c>
      <c r="GL45" s="1">
        <v>6</v>
      </c>
      <c r="GM45" s="1">
        <v>1981.38482023968</v>
      </c>
      <c r="GN45" s="1">
        <f t="shared" si="56"/>
        <v>260.38482023968004</v>
      </c>
      <c r="GO45" s="1">
        <v>6</v>
      </c>
      <c r="GP45" s="1">
        <v>2133.9275862068998</v>
      </c>
      <c r="GQ45" s="1">
        <f t="shared" si="57"/>
        <v>309.92758620689983</v>
      </c>
      <c r="GR45" s="5"/>
      <c r="GS45" s="5"/>
      <c r="GT45" s="2"/>
      <c r="GU45" s="1">
        <v>6</v>
      </c>
      <c r="GV45" s="1">
        <v>2590</v>
      </c>
      <c r="GW45" s="1">
        <f t="shared" si="58"/>
        <v>1686</v>
      </c>
      <c r="GX45" s="1">
        <v>6</v>
      </c>
      <c r="GY45" s="1">
        <v>2872</v>
      </c>
      <c r="GZ45" s="1">
        <f t="shared" si="59"/>
        <v>1945</v>
      </c>
      <c r="HA45" s="1">
        <v>6</v>
      </c>
      <c r="HB45" s="1">
        <v>2468</v>
      </c>
      <c r="HC45" s="1">
        <f t="shared" si="60"/>
        <v>1574</v>
      </c>
      <c r="HD45" s="1">
        <v>6</v>
      </c>
      <c r="HE45" s="1">
        <v>3236</v>
      </c>
      <c r="HF45" s="1">
        <f t="shared" si="61"/>
        <v>2360</v>
      </c>
      <c r="HG45" s="1">
        <v>6</v>
      </c>
      <c r="HH45" s="1">
        <v>2407</v>
      </c>
      <c r="HI45" s="1">
        <f t="shared" si="62"/>
        <v>1572</v>
      </c>
      <c r="HL45" s="5"/>
      <c r="HM45" s="1">
        <v>6</v>
      </c>
      <c r="HN45" s="1">
        <v>2290.0696378830098</v>
      </c>
      <c r="HO45" s="1">
        <f>HN45-HO36</f>
        <v>1269.699134589609</v>
      </c>
      <c r="HP45" s="1">
        <v>6</v>
      </c>
      <c r="HQ45" s="1">
        <v>2521.9910581222098</v>
      </c>
      <c r="HR45" s="1">
        <f>HQ45-HR36</f>
        <v>1497.8648795983738</v>
      </c>
      <c r="HS45" s="1">
        <v>6</v>
      </c>
      <c r="HT45" s="1">
        <v>2558.0769230769201</v>
      </c>
      <c r="HU45" s="1">
        <f>HT45-HU36</f>
        <v>1512.4626515787388</v>
      </c>
      <c r="HV45" s="1">
        <v>6</v>
      </c>
      <c r="HW45" s="1">
        <v>2819.5342044581098</v>
      </c>
      <c r="HX45" s="1">
        <f>HW45-HX36</f>
        <v>1771.4565032302451</v>
      </c>
      <c r="HZ45" s="5"/>
      <c r="IA45" s="5"/>
      <c r="IB45" s="1">
        <v>6</v>
      </c>
      <c r="IC45" s="1">
        <v>4152.4724137930998</v>
      </c>
      <c r="ID45" s="1">
        <f>IC45-ID36</f>
        <v>2338.4601083445295</v>
      </c>
      <c r="IE45" s="1">
        <v>6</v>
      </c>
      <c r="IF45" s="1">
        <v>3308.31501547988</v>
      </c>
      <c r="IG45" s="1">
        <f>IF45-IG36</f>
        <v>2313.2469441514518</v>
      </c>
      <c r="IH45" s="1">
        <v>6</v>
      </c>
      <c r="II45" s="1">
        <v>3984.2834394904498</v>
      </c>
      <c r="IJ45" s="1">
        <f>II45-IJ36</f>
        <v>3000.0937320190424</v>
      </c>
      <c r="IK45" s="1">
        <v>6</v>
      </c>
      <c r="IL45" s="1">
        <v>3604.2627365356602</v>
      </c>
      <c r="IM45" s="1">
        <f>IL45-IM36</f>
        <v>2620.8601848446888</v>
      </c>
      <c r="IN45" s="5"/>
      <c r="IO45" s="5"/>
      <c r="IP45" s="2"/>
      <c r="IQ45" s="1">
        <v>6</v>
      </c>
      <c r="IR45" s="1">
        <v>1961</v>
      </c>
      <c r="IS45" s="1">
        <f t="shared" si="63"/>
        <v>1077</v>
      </c>
      <c r="IT45" s="1">
        <v>6</v>
      </c>
      <c r="IU45" s="1">
        <v>2387</v>
      </c>
      <c r="IV45" s="1">
        <f t="shared" si="64"/>
        <v>1495</v>
      </c>
      <c r="IW45" s="1">
        <v>6</v>
      </c>
      <c r="IX45" s="1">
        <v>3335</v>
      </c>
      <c r="IY45" s="1">
        <f t="shared" si="65"/>
        <v>2445</v>
      </c>
      <c r="IZ45" s="1">
        <v>6</v>
      </c>
      <c r="JA45" s="1">
        <v>2234</v>
      </c>
      <c r="JB45" s="1">
        <f t="shared" si="66"/>
        <v>1345</v>
      </c>
      <c r="JC45" s="1">
        <v>6</v>
      </c>
      <c r="JD45" s="1">
        <v>2650</v>
      </c>
      <c r="JE45" s="1">
        <f t="shared" si="67"/>
        <v>1777</v>
      </c>
      <c r="JG45" s="5"/>
      <c r="JH45" s="5"/>
      <c r="JI45" s="1">
        <v>6</v>
      </c>
      <c r="JJ45" s="1">
        <v>2042.6391129032299</v>
      </c>
      <c r="JK45" s="1">
        <f t="shared" si="68"/>
        <v>909.63911290322994</v>
      </c>
      <c r="JL45" s="1">
        <v>6</v>
      </c>
      <c r="JM45" s="1">
        <v>1760.86876006441</v>
      </c>
      <c r="JN45" s="1">
        <f t="shared" si="69"/>
        <v>656.86876006441003</v>
      </c>
      <c r="JO45" s="1">
        <v>6</v>
      </c>
      <c r="JP45" s="1">
        <v>2161.0084666039502</v>
      </c>
      <c r="JQ45" s="1">
        <f t="shared" si="70"/>
        <v>1059.0084666039502</v>
      </c>
      <c r="JR45" s="1">
        <v>6</v>
      </c>
      <c r="JS45" s="1">
        <v>2030.65996649916</v>
      </c>
      <c r="JT45" s="1">
        <f t="shared" si="71"/>
        <v>921.65996649915996</v>
      </c>
      <c r="JV45" s="5"/>
      <c r="JW45" s="5"/>
      <c r="JX45" s="1">
        <v>6</v>
      </c>
      <c r="JY45" s="1">
        <v>3475.2536293766002</v>
      </c>
      <c r="JZ45" s="1">
        <f t="shared" si="72"/>
        <v>1809.2536293766002</v>
      </c>
      <c r="KA45" s="1">
        <v>6</v>
      </c>
      <c r="KB45" s="1">
        <v>1973.85761589404</v>
      </c>
      <c r="KC45" s="1">
        <f t="shared" si="73"/>
        <v>626.85761589404001</v>
      </c>
      <c r="KD45" s="1">
        <v>6</v>
      </c>
      <c r="KE45" s="1">
        <v>2045.81666666667</v>
      </c>
      <c r="KF45" s="1">
        <f t="shared" si="74"/>
        <v>794.81666666667002</v>
      </c>
      <c r="KG45" s="1">
        <v>6</v>
      </c>
      <c r="KH45" s="1">
        <v>1641.14790575916</v>
      </c>
      <c r="KI45" s="1">
        <f>KH45-KI36</f>
        <v>626.52361859786004</v>
      </c>
      <c r="KJ45" s="5"/>
      <c r="KK45" s="5"/>
      <c r="KL45" s="2"/>
      <c r="KM45" s="1">
        <v>6</v>
      </c>
      <c r="KN45" s="1">
        <v>2208</v>
      </c>
      <c r="KO45" s="1">
        <f t="shared" si="75"/>
        <v>1203</v>
      </c>
      <c r="KP45" s="1">
        <v>6</v>
      </c>
      <c r="KQ45" s="1">
        <v>2048</v>
      </c>
      <c r="KR45" s="1">
        <f t="shared" si="76"/>
        <v>1030</v>
      </c>
      <c r="KS45" s="1">
        <v>6</v>
      </c>
      <c r="KT45" s="1">
        <v>2436</v>
      </c>
      <c r="KU45" s="1">
        <f t="shared" si="77"/>
        <v>1327</v>
      </c>
      <c r="KV45" s="1">
        <v>6</v>
      </c>
      <c r="KW45" s="1">
        <v>2153</v>
      </c>
      <c r="KX45" s="1">
        <f t="shared" si="78"/>
        <v>1097</v>
      </c>
      <c r="KZ45" s="5"/>
      <c r="LA45" s="5"/>
      <c r="LB45" s="1">
        <v>6</v>
      </c>
      <c r="LC45" s="1">
        <v>1855</v>
      </c>
      <c r="LD45" s="1">
        <f t="shared" si="79"/>
        <v>702</v>
      </c>
      <c r="LE45" s="1">
        <v>6</v>
      </c>
      <c r="LF45" s="1">
        <v>1994</v>
      </c>
      <c r="LG45" s="1">
        <f t="shared" si="80"/>
        <v>889</v>
      </c>
      <c r="LH45" s="1">
        <v>6</v>
      </c>
      <c r="LI45" s="1">
        <v>1669</v>
      </c>
      <c r="LJ45" s="1">
        <f t="shared" si="81"/>
        <v>524</v>
      </c>
      <c r="LK45" s="1">
        <v>6</v>
      </c>
      <c r="LL45" s="1">
        <v>1880</v>
      </c>
      <c r="LM45" s="1">
        <f t="shared" si="82"/>
        <v>687</v>
      </c>
      <c r="LO45" s="5"/>
      <c r="LP45" s="5"/>
      <c r="LQ45" s="1">
        <v>6</v>
      </c>
      <c r="LR45" s="1">
        <v>2665</v>
      </c>
      <c r="LS45" s="1">
        <f t="shared" si="83"/>
        <v>1323</v>
      </c>
      <c r="LT45" s="1">
        <v>6</v>
      </c>
      <c r="LU45" s="1">
        <v>2271</v>
      </c>
      <c r="LV45" s="1">
        <f t="shared" si="84"/>
        <v>939</v>
      </c>
      <c r="LW45" s="1">
        <v>6</v>
      </c>
      <c r="LX45" s="1">
        <v>3378</v>
      </c>
      <c r="LY45" s="1">
        <f t="shared" si="85"/>
        <v>2051</v>
      </c>
      <c r="LZ45" s="1">
        <v>6</v>
      </c>
      <c r="MA45" s="1">
        <v>2572</v>
      </c>
      <c r="MB45" s="1">
        <f t="shared" si="86"/>
        <v>1116</v>
      </c>
      <c r="MC45" s="5"/>
      <c r="MD45" s="5"/>
      <c r="ME45" s="2"/>
      <c r="MF45" s="1">
        <v>6</v>
      </c>
      <c r="MG45" s="1">
        <v>2744</v>
      </c>
      <c r="MH45" s="1">
        <f t="shared" si="9"/>
        <v>189</v>
      </c>
      <c r="MI45" s="1">
        <v>6</v>
      </c>
      <c r="MJ45" s="1">
        <v>3937</v>
      </c>
      <c r="MK45" s="1">
        <f t="shared" si="10"/>
        <v>1359</v>
      </c>
      <c r="ML45" s="1">
        <v>6</v>
      </c>
      <c r="MM45" s="1">
        <v>3570</v>
      </c>
      <c r="MN45" s="1">
        <f t="shared" si="11"/>
        <v>1001</v>
      </c>
      <c r="MO45" s="1">
        <v>6</v>
      </c>
      <c r="MP45" s="1">
        <v>3671</v>
      </c>
      <c r="MQ45" s="1">
        <f t="shared" si="12"/>
        <v>1121</v>
      </c>
      <c r="MS45" s="5"/>
      <c r="MT45" s="5"/>
      <c r="MU45" s="1">
        <v>6</v>
      </c>
      <c r="MV45" s="1">
        <v>2336</v>
      </c>
      <c r="MW45" s="1">
        <f t="shared" si="13"/>
        <v>1126</v>
      </c>
      <c r="MX45" s="1">
        <v>6</v>
      </c>
      <c r="MY45" s="1">
        <v>2511</v>
      </c>
      <c r="MZ45" s="1">
        <f t="shared" si="14"/>
        <v>1243</v>
      </c>
      <c r="NA45" s="1">
        <v>6</v>
      </c>
      <c r="NB45" s="1">
        <v>2209</v>
      </c>
      <c r="NC45" s="1">
        <f t="shared" si="15"/>
        <v>781</v>
      </c>
      <c r="ND45" s="1">
        <v>6</v>
      </c>
      <c r="NE45" s="1">
        <v>2653</v>
      </c>
      <c r="NF45" s="1">
        <f t="shared" si="16"/>
        <v>1280</v>
      </c>
      <c r="NH45" s="5"/>
      <c r="NI45" s="5"/>
      <c r="NJ45" s="1">
        <v>6</v>
      </c>
      <c r="NK45" s="1">
        <v>2797</v>
      </c>
      <c r="NL45" s="1">
        <f t="shared" si="17"/>
        <v>1038</v>
      </c>
      <c r="NM45" s="1">
        <v>6</v>
      </c>
      <c r="NN45" s="1">
        <v>2627</v>
      </c>
      <c r="NO45" s="1">
        <f t="shared" si="18"/>
        <v>845</v>
      </c>
      <c r="NP45" s="1">
        <v>6</v>
      </c>
      <c r="NQ45" s="1">
        <v>3528</v>
      </c>
      <c r="NR45" s="1">
        <f t="shared" si="19"/>
        <v>1611</v>
      </c>
      <c r="NS45" s="1">
        <v>6</v>
      </c>
      <c r="NT45" s="1">
        <v>2736</v>
      </c>
      <c r="NU45" s="1">
        <f t="shared" si="20"/>
        <v>759</v>
      </c>
    </row>
    <row r="46" spans="1:385" x14ac:dyDescent="0.25">
      <c r="A46" s="2"/>
      <c r="B46" s="1">
        <v>7</v>
      </c>
      <c r="C46" s="1">
        <v>1013</v>
      </c>
      <c r="D46" s="1">
        <f t="shared" si="4"/>
        <v>176</v>
      </c>
      <c r="E46" s="1">
        <v>7</v>
      </c>
      <c r="F46" s="1">
        <v>968</v>
      </c>
      <c r="G46" s="1">
        <f t="shared" si="5"/>
        <v>116</v>
      </c>
      <c r="H46" s="1">
        <v>7</v>
      </c>
      <c r="I46" s="1">
        <v>975</v>
      </c>
      <c r="J46" s="1">
        <f t="shared" si="6"/>
        <v>108</v>
      </c>
      <c r="K46" s="1">
        <v>7</v>
      </c>
      <c r="L46" s="1">
        <v>937</v>
      </c>
      <c r="M46" s="1">
        <f t="shared" si="7"/>
        <v>101</v>
      </c>
      <c r="N46" s="1">
        <v>7</v>
      </c>
      <c r="O46" s="1">
        <v>917</v>
      </c>
      <c r="P46" s="1">
        <f t="shared" si="8"/>
        <v>81</v>
      </c>
      <c r="S46" s="5"/>
      <c r="T46" s="1">
        <v>7</v>
      </c>
      <c r="U46" s="1">
        <v>1260.13433962264</v>
      </c>
      <c r="V46" s="1">
        <f>U46-V36</f>
        <v>248.46221162262702</v>
      </c>
      <c r="W46" s="1">
        <v>7</v>
      </c>
      <c r="X46" s="1">
        <v>1170.26640625</v>
      </c>
      <c r="Y46" s="1">
        <f>X46-Y36</f>
        <v>146.47692018345867</v>
      </c>
      <c r="Z46" s="1">
        <v>7</v>
      </c>
      <c r="AA46" s="1">
        <v>1122.27382146439</v>
      </c>
      <c r="AB46" s="1">
        <f>AA46-AB36</f>
        <v>90.553706218699972</v>
      </c>
      <c r="AC46" s="1">
        <v>7</v>
      </c>
      <c r="AD46" s="1">
        <v>1198.72875</v>
      </c>
      <c r="AE46" s="1">
        <f>AD46-AE36</f>
        <v>165.56190481280009</v>
      </c>
      <c r="AI46" s="1">
        <v>7</v>
      </c>
      <c r="AJ46" s="1">
        <v>1268.53375694996</v>
      </c>
      <c r="AK46" s="1">
        <f>AJ46-AK36</f>
        <v>79.662628833013287</v>
      </c>
      <c r="AL46" s="1">
        <v>7</v>
      </c>
      <c r="AM46" s="1">
        <v>1248.0723830735001</v>
      </c>
      <c r="AN46" s="1">
        <f>AM46-AN36</f>
        <v>71.069771622416738</v>
      </c>
      <c r="AO46" s="1">
        <v>7</v>
      </c>
      <c r="AP46" s="1">
        <v>1270.7647554806099</v>
      </c>
      <c r="AQ46" s="1">
        <f>AP46-AQ36</f>
        <v>64.564692675906599</v>
      </c>
      <c r="AR46" s="1">
        <v>7</v>
      </c>
      <c r="AS46" s="1">
        <v>1224.18500948767</v>
      </c>
      <c r="AT46" s="1">
        <f>AS46-AT36</f>
        <v>-11.929785898836826</v>
      </c>
      <c r="AV46" s="5"/>
      <c r="AW46" s="2"/>
      <c r="AX46" s="1">
        <v>7</v>
      </c>
      <c r="AY46" s="1">
        <v>1167</v>
      </c>
      <c r="AZ46" s="1">
        <f t="shared" si="21"/>
        <v>177</v>
      </c>
      <c r="BA46" s="1">
        <v>7</v>
      </c>
      <c r="BB46" s="1">
        <v>1327</v>
      </c>
      <c r="BC46" s="1">
        <f t="shared" si="22"/>
        <v>345</v>
      </c>
      <c r="BD46" s="1">
        <v>7</v>
      </c>
      <c r="BE46" s="1">
        <v>1171</v>
      </c>
      <c r="BF46" s="1">
        <f t="shared" si="23"/>
        <v>197</v>
      </c>
      <c r="BG46" s="1">
        <v>7</v>
      </c>
      <c r="BH46" s="1">
        <v>1053</v>
      </c>
      <c r="BI46" s="1">
        <f t="shared" si="24"/>
        <v>80</v>
      </c>
      <c r="BJ46" s="1">
        <v>7</v>
      </c>
      <c r="BK46" s="1">
        <v>1024</v>
      </c>
      <c r="BL46" s="1">
        <f t="shared" si="25"/>
        <v>43</v>
      </c>
      <c r="BN46" s="5"/>
      <c r="BP46" s="1">
        <v>7</v>
      </c>
      <c r="BQ46" s="1">
        <v>1607.0032765399701</v>
      </c>
      <c r="BR46" s="1">
        <f>BQ46-BR36</f>
        <v>348.86197713463685</v>
      </c>
      <c r="BS46" s="1">
        <v>7</v>
      </c>
      <c r="BT46" s="1">
        <v>1457.6330209084399</v>
      </c>
      <c r="BU46" s="1">
        <f>BT46-BU36</f>
        <v>111.89252841491998</v>
      </c>
      <c r="BV46" s="1">
        <v>7</v>
      </c>
      <c r="BW46" s="1">
        <v>1726.4128664495099</v>
      </c>
      <c r="BX46" s="1">
        <f>BW46-BX36</f>
        <v>241.81399905242665</v>
      </c>
      <c r="BY46" s="1">
        <v>7</v>
      </c>
      <c r="BZ46" s="1">
        <v>1775.7691176470601</v>
      </c>
      <c r="CA46" s="1">
        <f>BZ46-CA36</f>
        <v>267.24092182540994</v>
      </c>
      <c r="CC46" s="5"/>
      <c r="CD46" s="5"/>
      <c r="CE46" s="1">
        <v>7</v>
      </c>
      <c r="CF46" s="1">
        <v>1119.2803643724701</v>
      </c>
      <c r="CG46" s="1">
        <f t="shared" si="26"/>
        <v>55.280364372470103</v>
      </c>
      <c r="CH46" s="1">
        <v>7</v>
      </c>
      <c r="CI46" s="1">
        <v>1288.2128514056201</v>
      </c>
      <c r="CJ46" s="1">
        <f t="shared" si="27"/>
        <v>32.212851405620086</v>
      </c>
      <c r="CK46" s="1">
        <v>7</v>
      </c>
      <c r="CL46" s="1">
        <v>1492.1520737327201</v>
      </c>
      <c r="CM46" s="1">
        <f t="shared" si="28"/>
        <v>47.152073732720055</v>
      </c>
      <c r="CN46" s="1">
        <v>7</v>
      </c>
      <c r="CO46" s="1">
        <v>1189.3685800604201</v>
      </c>
      <c r="CP46" s="1">
        <f t="shared" si="29"/>
        <v>79.368580060420072</v>
      </c>
      <c r="CQ46" s="5"/>
      <c r="CR46" s="5"/>
      <c r="CS46" s="2"/>
      <c r="CT46" s="1">
        <v>7</v>
      </c>
      <c r="CU46" s="1">
        <v>1629.6425734710101</v>
      </c>
      <c r="CV46" s="1">
        <f t="shared" si="30"/>
        <v>396.64257347101011</v>
      </c>
      <c r="CW46" s="1">
        <v>7</v>
      </c>
      <c r="CX46" s="1">
        <v>1576.1692627206601</v>
      </c>
      <c r="CY46" s="1">
        <f t="shared" si="31"/>
        <v>215.16926272066007</v>
      </c>
      <c r="CZ46" s="1">
        <v>7</v>
      </c>
      <c r="DA46" s="1">
        <v>1747.3511363636401</v>
      </c>
      <c r="DB46" s="1">
        <f t="shared" si="32"/>
        <v>339.35113636364008</v>
      </c>
      <c r="DC46" s="1">
        <v>7</v>
      </c>
      <c r="DD46" s="1">
        <v>1746.65377697842</v>
      </c>
      <c r="DE46" s="1">
        <f t="shared" si="33"/>
        <v>276.65377697841996</v>
      </c>
      <c r="DG46" s="5"/>
      <c r="DH46" s="5"/>
      <c r="DI46" s="1">
        <v>7</v>
      </c>
      <c r="DJ46" s="1">
        <v>1763.14718934911</v>
      </c>
      <c r="DK46" s="1">
        <f t="shared" si="34"/>
        <v>189.14718934911002</v>
      </c>
      <c r="DL46" s="1">
        <v>7</v>
      </c>
      <c r="DM46" s="1">
        <v>1546.6835443038001</v>
      </c>
      <c r="DN46" s="1">
        <f t="shared" si="35"/>
        <v>291.68354430380009</v>
      </c>
      <c r="DO46" s="1">
        <v>7</v>
      </c>
      <c r="DP46" s="1">
        <v>1675.4922566371699</v>
      </c>
      <c r="DQ46" s="1">
        <f t="shared" si="36"/>
        <v>384.49225663716993</v>
      </c>
      <c r="DR46" s="1">
        <v>7</v>
      </c>
      <c r="DS46" s="1">
        <v>1657.20319432121</v>
      </c>
      <c r="DT46" s="1">
        <f t="shared" si="37"/>
        <v>215.20319432121005</v>
      </c>
      <c r="DV46" s="5"/>
      <c r="DW46" s="5"/>
      <c r="DX46" s="1">
        <v>7</v>
      </c>
      <c r="DY46" s="1">
        <v>2598.2697132616499</v>
      </c>
      <c r="DZ46" s="1">
        <f t="shared" si="38"/>
        <v>170.26971326164994</v>
      </c>
      <c r="EA46" s="1">
        <v>7</v>
      </c>
      <c r="EB46" s="1">
        <v>2620.2141577060902</v>
      </c>
      <c r="EC46" s="1">
        <f t="shared" si="39"/>
        <v>246.21415770609019</v>
      </c>
      <c r="ED46" s="1">
        <v>7</v>
      </c>
      <c r="EE46" s="1">
        <v>2707.10585744531</v>
      </c>
      <c r="EF46" s="1">
        <f t="shared" si="40"/>
        <v>-39.894142554690006</v>
      </c>
      <c r="EG46" s="1">
        <v>7</v>
      </c>
      <c r="EH46" s="1">
        <v>2893.1646727656598</v>
      </c>
      <c r="EI46" s="1">
        <f t="shared" si="41"/>
        <v>146.16467276565982</v>
      </c>
      <c r="EJ46" s="5"/>
      <c r="EK46" s="5"/>
      <c r="EL46" s="2"/>
      <c r="EM46" s="1">
        <v>7</v>
      </c>
      <c r="EN46" s="1">
        <v>1497.27374719521</v>
      </c>
      <c r="EO46" s="1">
        <f t="shared" si="42"/>
        <v>246.27374719521003</v>
      </c>
      <c r="EP46" s="1">
        <v>7</v>
      </c>
      <c r="EQ46" s="1">
        <v>1484.7411652339999</v>
      </c>
      <c r="ER46" s="1">
        <f t="shared" si="43"/>
        <v>247.74116523399994</v>
      </c>
      <c r="ES46" s="1">
        <v>7</v>
      </c>
      <c r="ET46" s="1">
        <v>1406.10511882998</v>
      </c>
      <c r="EU46" s="1">
        <f t="shared" si="44"/>
        <v>138.10511882998003</v>
      </c>
      <c r="EV46" s="1">
        <v>7</v>
      </c>
      <c r="EW46" s="1">
        <v>1434.8599419448501</v>
      </c>
      <c r="EX46" s="1">
        <f t="shared" si="45"/>
        <v>148.85994194485011</v>
      </c>
      <c r="EZ46" s="5"/>
      <c r="FA46" s="5"/>
      <c r="FB46" s="1">
        <v>7</v>
      </c>
      <c r="FC46" s="1">
        <v>2666.0865533230299</v>
      </c>
      <c r="FD46" s="1">
        <f t="shared" si="46"/>
        <v>187.08655332302988</v>
      </c>
      <c r="FE46" s="1">
        <v>7</v>
      </c>
      <c r="FF46" s="1">
        <v>2729.0809281267698</v>
      </c>
      <c r="FG46" s="1">
        <f t="shared" si="47"/>
        <v>102.08092812676978</v>
      </c>
      <c r="FH46" s="1">
        <v>7</v>
      </c>
      <c r="FI46" s="1">
        <v>2834.78943758573</v>
      </c>
      <c r="FJ46" s="1">
        <f t="shared" si="48"/>
        <v>-349.21056241427004</v>
      </c>
      <c r="FK46" s="1">
        <v>7</v>
      </c>
      <c r="FL46" s="1">
        <v>3151.8175624526898</v>
      </c>
      <c r="FM46" s="1">
        <f t="shared" si="49"/>
        <v>252.8175624526898</v>
      </c>
      <c r="FO46" s="5"/>
      <c r="FP46" s="5"/>
      <c r="FQ46" s="1">
        <v>7</v>
      </c>
      <c r="FR46" s="1">
        <v>1869.47518382353</v>
      </c>
      <c r="FS46" s="1">
        <f t="shared" si="50"/>
        <v>424.47518382352996</v>
      </c>
      <c r="FT46" s="1">
        <v>7</v>
      </c>
      <c r="FU46" s="1">
        <v>1746.72013651877</v>
      </c>
      <c r="FV46" s="1">
        <f t="shared" si="51"/>
        <v>361.72013651877</v>
      </c>
      <c r="FW46" s="1">
        <v>7</v>
      </c>
      <c r="FX46" s="1">
        <v>1773.00993676603</v>
      </c>
      <c r="FY46" s="1">
        <f t="shared" si="52"/>
        <v>380.00993676603002</v>
      </c>
      <c r="FZ46" s="1">
        <v>7</v>
      </c>
      <c r="GA46" s="1">
        <v>1598.9535714285701</v>
      </c>
      <c r="GB46" s="1">
        <f t="shared" si="53"/>
        <v>205.95357142857006</v>
      </c>
      <c r="GE46" s="5"/>
      <c r="GF46" s="1">
        <v>7</v>
      </c>
      <c r="GG46" s="1">
        <v>2044.88101265823</v>
      </c>
      <c r="GH46" s="1">
        <f t="shared" si="54"/>
        <v>274.88101265823002</v>
      </c>
      <c r="GI46" s="1">
        <v>7</v>
      </c>
      <c r="GJ46" s="1">
        <v>2156.6701164295</v>
      </c>
      <c r="GK46" s="1">
        <f t="shared" si="55"/>
        <v>330.67011642950001</v>
      </c>
      <c r="GL46" s="1">
        <v>7</v>
      </c>
      <c r="GM46" s="1">
        <v>2027.69945355191</v>
      </c>
      <c r="GN46" s="1">
        <f t="shared" si="56"/>
        <v>306.69945355190998</v>
      </c>
      <c r="GO46" s="1">
        <v>7</v>
      </c>
      <c r="GP46" s="1">
        <v>2024.9736540664401</v>
      </c>
      <c r="GQ46" s="1">
        <f t="shared" si="57"/>
        <v>200.97365406644008</v>
      </c>
      <c r="GR46" s="5"/>
      <c r="GS46" s="5"/>
      <c r="GT46" s="2"/>
      <c r="GU46" s="1">
        <v>7</v>
      </c>
      <c r="GV46" s="1">
        <v>2712</v>
      </c>
      <c r="GW46" s="1">
        <f t="shared" si="58"/>
        <v>1808</v>
      </c>
      <c r="GX46" s="1">
        <v>7</v>
      </c>
      <c r="GY46" s="1">
        <v>2790</v>
      </c>
      <c r="GZ46" s="1">
        <f t="shared" si="59"/>
        <v>1863</v>
      </c>
      <c r="HA46" s="1">
        <v>7</v>
      </c>
      <c r="HB46" s="1">
        <v>3083</v>
      </c>
      <c r="HC46" s="1">
        <f t="shared" si="60"/>
        <v>2189</v>
      </c>
      <c r="HD46" s="1">
        <v>7</v>
      </c>
      <c r="HE46" s="1">
        <v>3208</v>
      </c>
      <c r="HF46" s="1">
        <f t="shared" si="61"/>
        <v>2332</v>
      </c>
      <c r="HG46" s="1">
        <v>7</v>
      </c>
      <c r="HH46" s="1">
        <v>2822</v>
      </c>
      <c r="HI46" s="1">
        <f t="shared" si="62"/>
        <v>1987</v>
      </c>
      <c r="HL46" s="5"/>
      <c r="HM46" s="1">
        <v>7</v>
      </c>
      <c r="HN46" s="1">
        <v>2473.8412256267402</v>
      </c>
      <c r="HO46" s="1">
        <f>HN46-HO36</f>
        <v>1453.4707223333394</v>
      </c>
      <c r="HP46" s="1">
        <v>7</v>
      </c>
      <c r="HQ46" s="1">
        <v>2861.4311377245499</v>
      </c>
      <c r="HR46" s="1">
        <f>HQ46-HR36</f>
        <v>1837.3049592007139</v>
      </c>
      <c r="HS46" s="1">
        <v>7</v>
      </c>
      <c r="HT46" s="1">
        <v>3168.1691368788101</v>
      </c>
      <c r="HU46" s="1">
        <f>HT46-HU36</f>
        <v>2122.5548653806291</v>
      </c>
      <c r="HV46" s="1">
        <v>7</v>
      </c>
      <c r="HW46" s="1">
        <v>2799.4386900228501</v>
      </c>
      <c r="HX46" s="1">
        <f>HW46-HX36</f>
        <v>1751.3609887949854</v>
      </c>
      <c r="HZ46" s="5"/>
      <c r="IA46" s="5"/>
      <c r="IB46" s="1">
        <v>7</v>
      </c>
      <c r="IC46" s="1">
        <v>3991.9141449683302</v>
      </c>
      <c r="ID46" s="1">
        <f>IC46-ID36</f>
        <v>2177.90183951976</v>
      </c>
      <c r="IE46" s="1">
        <v>7</v>
      </c>
      <c r="IF46" s="1">
        <v>2893.3379204892999</v>
      </c>
      <c r="IG46" s="1">
        <f>IF46-IG36</f>
        <v>1898.2698491608717</v>
      </c>
      <c r="IH46" s="1">
        <v>7</v>
      </c>
      <c r="II46" s="1">
        <v>3445.79093799682</v>
      </c>
      <c r="IJ46" s="1">
        <f>II46-IJ36</f>
        <v>2461.6012305254126</v>
      </c>
      <c r="IK46" s="1">
        <v>7</v>
      </c>
      <c r="IL46" s="1">
        <v>3637.7049418604702</v>
      </c>
      <c r="IM46" s="1">
        <f>IL46-IM36</f>
        <v>2654.3023901694987</v>
      </c>
      <c r="IN46" s="5"/>
      <c r="IO46" s="5"/>
      <c r="IP46" s="2"/>
      <c r="IQ46" s="1">
        <v>7</v>
      </c>
      <c r="IR46" s="1">
        <v>2070</v>
      </c>
      <c r="IS46" s="1">
        <f t="shared" si="63"/>
        <v>1186</v>
      </c>
      <c r="IT46" s="1">
        <v>7</v>
      </c>
      <c r="IU46" s="1">
        <v>2936</v>
      </c>
      <c r="IV46" s="1">
        <f t="shared" si="64"/>
        <v>2044</v>
      </c>
      <c r="IW46" s="1">
        <v>7</v>
      </c>
      <c r="IX46" s="1">
        <v>2528</v>
      </c>
      <c r="IY46" s="1">
        <f t="shared" si="65"/>
        <v>1638</v>
      </c>
      <c r="IZ46" s="1">
        <v>7</v>
      </c>
      <c r="JA46" s="1">
        <v>2013</v>
      </c>
      <c r="JB46" s="1">
        <f t="shared" si="66"/>
        <v>1124</v>
      </c>
      <c r="JC46" s="1">
        <v>7</v>
      </c>
      <c r="JD46" s="1">
        <v>2225</v>
      </c>
      <c r="JE46" s="1">
        <f t="shared" si="67"/>
        <v>1352</v>
      </c>
      <c r="JG46" s="5"/>
      <c r="JH46" s="5"/>
      <c r="JI46" s="1">
        <v>7</v>
      </c>
      <c r="JJ46" s="1">
        <v>2454.2198795180698</v>
      </c>
      <c r="JK46" s="1">
        <f t="shared" si="68"/>
        <v>1321.2198795180698</v>
      </c>
      <c r="JL46" s="1">
        <v>7</v>
      </c>
      <c r="JM46" s="1">
        <v>2073.9828150572798</v>
      </c>
      <c r="JN46" s="1">
        <f t="shared" si="69"/>
        <v>969.98281505727982</v>
      </c>
      <c r="JO46" s="1">
        <v>7</v>
      </c>
      <c r="JP46" s="1">
        <v>1982.9971644612499</v>
      </c>
      <c r="JQ46" s="1">
        <f t="shared" si="70"/>
        <v>880.99716446124989</v>
      </c>
      <c r="JR46" s="1">
        <v>7</v>
      </c>
      <c r="JS46" s="1">
        <v>2157.7694859038102</v>
      </c>
      <c r="JT46" s="1">
        <f t="shared" si="71"/>
        <v>1048.7694859038102</v>
      </c>
      <c r="JV46" s="5"/>
      <c r="JW46" s="5"/>
      <c r="JX46" s="1">
        <v>7</v>
      </c>
      <c r="JY46" s="1">
        <v>3289.8065348237301</v>
      </c>
      <c r="JZ46" s="1">
        <f t="shared" si="72"/>
        <v>1623.8065348237301</v>
      </c>
      <c r="KA46" s="1">
        <v>7</v>
      </c>
      <c r="KB46" s="1">
        <v>2212.1330049261101</v>
      </c>
      <c r="KC46" s="1">
        <f t="shared" si="73"/>
        <v>865.13300492611006</v>
      </c>
      <c r="KD46" s="1">
        <v>7</v>
      </c>
      <c r="KE46" s="1">
        <v>1813.5088888888899</v>
      </c>
      <c r="KF46" s="1">
        <f t="shared" si="74"/>
        <v>562.50888888888994</v>
      </c>
      <c r="KG46" s="1">
        <v>7</v>
      </c>
      <c r="KH46" s="1">
        <v>1824.8058631921799</v>
      </c>
      <c r="KI46" s="1">
        <f>KH46-KI36</f>
        <v>810.18157603087991</v>
      </c>
      <c r="KJ46" s="5"/>
      <c r="KK46" s="5"/>
      <c r="KL46" s="2"/>
      <c r="KM46" s="1">
        <v>7</v>
      </c>
      <c r="KN46" s="1">
        <v>1773</v>
      </c>
      <c r="KO46" s="1">
        <f t="shared" si="75"/>
        <v>768</v>
      </c>
      <c r="KP46" s="1">
        <v>7</v>
      </c>
      <c r="KQ46" s="1">
        <v>2093</v>
      </c>
      <c r="KR46" s="1">
        <f t="shared" si="76"/>
        <v>1075</v>
      </c>
      <c r="KS46" s="1">
        <v>7</v>
      </c>
      <c r="KT46" s="1">
        <v>2865</v>
      </c>
      <c r="KU46" s="1">
        <f t="shared" si="77"/>
        <v>1756</v>
      </c>
      <c r="KV46" s="1">
        <v>7</v>
      </c>
      <c r="KW46" s="1">
        <v>2124</v>
      </c>
      <c r="KX46" s="1">
        <f t="shared" si="78"/>
        <v>1068</v>
      </c>
      <c r="KZ46" s="5"/>
      <c r="LA46" s="5"/>
      <c r="LB46" s="1">
        <v>7</v>
      </c>
      <c r="LC46" s="1">
        <v>1805</v>
      </c>
      <c r="LD46" s="1">
        <f t="shared" si="79"/>
        <v>652</v>
      </c>
      <c r="LE46" s="1">
        <v>7</v>
      </c>
      <c r="LF46" s="1">
        <v>1346</v>
      </c>
      <c r="LG46" s="1">
        <f t="shared" si="80"/>
        <v>241</v>
      </c>
      <c r="LH46" s="1">
        <v>7</v>
      </c>
      <c r="LI46" s="1">
        <v>1529</v>
      </c>
      <c r="LJ46" s="1">
        <f t="shared" si="81"/>
        <v>384</v>
      </c>
      <c r="LK46" s="1">
        <v>7</v>
      </c>
      <c r="LL46" s="1">
        <v>2126</v>
      </c>
      <c r="LM46" s="1">
        <f t="shared" si="82"/>
        <v>933</v>
      </c>
      <c r="LO46" s="5"/>
      <c r="LP46" s="5"/>
      <c r="LQ46" s="1">
        <v>7</v>
      </c>
      <c r="LR46" s="1">
        <v>2520</v>
      </c>
      <c r="LS46" s="1">
        <f t="shared" si="83"/>
        <v>1178</v>
      </c>
      <c r="LT46" s="1">
        <v>7</v>
      </c>
      <c r="LU46" s="1">
        <v>2366</v>
      </c>
      <c r="LV46" s="1">
        <f t="shared" si="84"/>
        <v>1034</v>
      </c>
      <c r="LW46" s="1">
        <v>7</v>
      </c>
      <c r="LX46" s="1">
        <v>2386</v>
      </c>
      <c r="LY46" s="1">
        <f t="shared" si="85"/>
        <v>1059</v>
      </c>
      <c r="LZ46" s="1">
        <v>7</v>
      </c>
      <c r="MA46" s="1">
        <v>2095</v>
      </c>
      <c r="MB46" s="1">
        <f t="shared" si="86"/>
        <v>639</v>
      </c>
      <c r="MC46" s="5"/>
      <c r="MD46" s="5"/>
      <c r="ME46" s="2"/>
      <c r="MF46" s="1">
        <v>7</v>
      </c>
      <c r="MG46" s="1">
        <v>3916</v>
      </c>
      <c r="MH46" s="1">
        <f t="shared" si="9"/>
        <v>1361</v>
      </c>
      <c r="MI46" s="1">
        <v>7</v>
      </c>
      <c r="MJ46" s="1">
        <v>4523</v>
      </c>
      <c r="MK46" s="1">
        <f t="shared" si="10"/>
        <v>1945</v>
      </c>
      <c r="ML46" s="1">
        <v>7</v>
      </c>
      <c r="MM46" s="1">
        <v>3489</v>
      </c>
      <c r="MN46" s="1">
        <f t="shared" si="11"/>
        <v>920</v>
      </c>
      <c r="MO46" s="1">
        <v>7</v>
      </c>
      <c r="MP46" s="1">
        <v>3746</v>
      </c>
      <c r="MQ46" s="1">
        <f t="shared" si="12"/>
        <v>1196</v>
      </c>
      <c r="MS46" s="5"/>
      <c r="MT46" s="5"/>
      <c r="MU46" s="1">
        <v>7</v>
      </c>
      <c r="MV46" s="1">
        <v>2437</v>
      </c>
      <c r="MW46" s="1">
        <f t="shared" si="13"/>
        <v>1227</v>
      </c>
      <c r="MX46" s="1">
        <v>7</v>
      </c>
      <c r="MY46" s="1">
        <v>2224</v>
      </c>
      <c r="MZ46" s="1">
        <f t="shared" si="14"/>
        <v>956</v>
      </c>
      <c r="NA46" s="1">
        <v>7</v>
      </c>
      <c r="NB46" s="1">
        <v>2388</v>
      </c>
      <c r="NC46" s="1">
        <f t="shared" si="15"/>
        <v>960</v>
      </c>
      <c r="ND46" s="1">
        <v>7</v>
      </c>
      <c r="NE46" s="1">
        <v>2549</v>
      </c>
      <c r="NF46" s="1">
        <f t="shared" si="16"/>
        <v>1176</v>
      </c>
      <c r="NH46" s="5"/>
      <c r="NI46" s="5"/>
      <c r="NJ46" s="1">
        <v>7</v>
      </c>
      <c r="NK46" s="1">
        <v>3252</v>
      </c>
      <c r="NL46" s="1">
        <f t="shared" si="17"/>
        <v>1493</v>
      </c>
      <c r="NM46" s="1">
        <v>7</v>
      </c>
      <c r="NN46" s="1">
        <v>2741</v>
      </c>
      <c r="NO46" s="1">
        <f t="shared" si="18"/>
        <v>959</v>
      </c>
      <c r="NP46" s="1">
        <v>7</v>
      </c>
      <c r="NQ46" s="1">
        <v>3911</v>
      </c>
      <c r="NR46" s="1">
        <f t="shared" si="19"/>
        <v>1994</v>
      </c>
      <c r="NS46" s="1">
        <v>7</v>
      </c>
      <c r="NT46" s="1">
        <v>3222</v>
      </c>
      <c r="NU46" s="1">
        <f t="shared" si="20"/>
        <v>1245</v>
      </c>
    </row>
    <row r="47" spans="1:385" x14ac:dyDescent="0.25">
      <c r="A47" s="2"/>
      <c r="B47" s="1">
        <v>8</v>
      </c>
      <c r="C47" s="1">
        <v>966</v>
      </c>
      <c r="D47" s="1">
        <f t="shared" si="4"/>
        <v>129</v>
      </c>
      <c r="E47" s="1">
        <v>8</v>
      </c>
      <c r="F47" s="1">
        <v>884</v>
      </c>
      <c r="G47" s="1">
        <f t="shared" si="5"/>
        <v>32</v>
      </c>
      <c r="H47" s="1">
        <v>8</v>
      </c>
      <c r="I47" s="1">
        <v>1053</v>
      </c>
      <c r="J47" s="1">
        <f t="shared" si="6"/>
        <v>186</v>
      </c>
      <c r="K47" s="1">
        <v>8</v>
      </c>
      <c r="L47" s="1">
        <v>970</v>
      </c>
      <c r="M47" s="1">
        <f t="shared" si="7"/>
        <v>134</v>
      </c>
      <c r="N47" s="1">
        <v>8</v>
      </c>
      <c r="O47" s="1">
        <v>918</v>
      </c>
      <c r="P47" s="1">
        <f t="shared" si="8"/>
        <v>82</v>
      </c>
      <c r="S47" s="5"/>
      <c r="T47" s="1">
        <v>8</v>
      </c>
      <c r="U47" s="1">
        <v>1139.3758490565999</v>
      </c>
      <c r="V47" s="1">
        <f>U47-V36</f>
        <v>127.70372105658691</v>
      </c>
      <c r="W47" s="1">
        <v>8</v>
      </c>
      <c r="X47" s="1">
        <v>1235.3062645011601</v>
      </c>
      <c r="Y47" s="1">
        <f>X47-Y36</f>
        <v>211.51677843461869</v>
      </c>
      <c r="Z47" s="1">
        <v>8</v>
      </c>
      <c r="AA47" s="1">
        <v>1155.4950099800401</v>
      </c>
      <c r="AB47" s="1">
        <f>AA47-AB36</f>
        <v>123.77489473435003</v>
      </c>
      <c r="AC47" s="1">
        <v>8</v>
      </c>
      <c r="AD47" s="1">
        <v>1169.2846534653499</v>
      </c>
      <c r="AE47" s="1">
        <f>AD47-AE36</f>
        <v>136.11780827815005</v>
      </c>
      <c r="AI47" s="1">
        <v>8</v>
      </c>
      <c r="AJ47" s="1">
        <v>1250.2273819055199</v>
      </c>
      <c r="AK47" s="1">
        <f>AJ47-AK36</f>
        <v>61.356253788573213</v>
      </c>
      <c r="AL47" s="1">
        <v>8</v>
      </c>
      <c r="AM47" s="1">
        <v>1216.0237837837799</v>
      </c>
      <c r="AN47" s="1">
        <f>AM47-AN36</f>
        <v>39.021172332696551</v>
      </c>
      <c r="AO47" s="1">
        <v>8</v>
      </c>
      <c r="AP47" s="1">
        <v>1210.5509688289801</v>
      </c>
      <c r="AQ47" s="1">
        <f>AP47-AQ36</f>
        <v>4.3509060242768101</v>
      </c>
      <c r="AR47" s="1">
        <v>8</v>
      </c>
      <c r="AS47" s="1">
        <v>1360.7030360531301</v>
      </c>
      <c r="AT47" s="1">
        <f>AS47-AT36</f>
        <v>124.58824066662328</v>
      </c>
      <c r="AV47" s="5"/>
      <c r="AW47" s="2"/>
      <c r="AX47" s="1">
        <v>8</v>
      </c>
      <c r="AY47" s="1">
        <v>1164</v>
      </c>
      <c r="AZ47" s="1">
        <f t="shared" si="21"/>
        <v>174</v>
      </c>
      <c r="BA47" s="1">
        <v>8</v>
      </c>
      <c r="BB47" s="1">
        <v>1146</v>
      </c>
      <c r="BC47" s="1">
        <f t="shared" si="22"/>
        <v>164</v>
      </c>
      <c r="BD47" s="1">
        <v>8</v>
      </c>
      <c r="BE47" s="1">
        <v>1286</v>
      </c>
      <c r="BF47" s="1">
        <f t="shared" si="23"/>
        <v>312</v>
      </c>
      <c r="BG47" s="1">
        <v>8</v>
      </c>
      <c r="BH47" s="1">
        <v>1025</v>
      </c>
      <c r="BI47" s="1">
        <f t="shared" si="24"/>
        <v>52</v>
      </c>
      <c r="BJ47" s="1">
        <v>8</v>
      </c>
      <c r="BK47" s="1">
        <v>1154</v>
      </c>
      <c r="BL47" s="1">
        <f t="shared" si="25"/>
        <v>173</v>
      </c>
      <c r="BN47" s="5"/>
      <c r="BP47" s="1">
        <v>8</v>
      </c>
      <c r="BQ47" s="1">
        <v>1572.116</v>
      </c>
      <c r="BR47" s="1">
        <f>BQ47-BR36</f>
        <v>313.97470059466673</v>
      </c>
      <c r="BS47" s="1">
        <v>8</v>
      </c>
      <c r="BT47" s="1">
        <v>1488.2424242424199</v>
      </c>
      <c r="BU47" s="1">
        <f>BT47-BU36</f>
        <v>142.50193174890001</v>
      </c>
      <c r="BV47" s="1">
        <v>8</v>
      </c>
      <c r="BW47" s="1">
        <v>1563.51762820513</v>
      </c>
      <c r="BX47" s="1">
        <f>BW47-BX36</f>
        <v>78.918760808046727</v>
      </c>
      <c r="BY47" s="1">
        <v>8</v>
      </c>
      <c r="BZ47" s="1">
        <v>1608.4270072992699</v>
      </c>
      <c r="CA47" s="1">
        <f>BZ47-CA36</f>
        <v>99.898811477619802</v>
      </c>
      <c r="CC47" s="5"/>
      <c r="CD47" s="5"/>
      <c r="CE47" s="1">
        <v>8</v>
      </c>
      <c r="CF47" s="1">
        <v>1092.6376518218599</v>
      </c>
      <c r="CG47" s="1">
        <f t="shared" si="26"/>
        <v>28.63765182185989</v>
      </c>
      <c r="CH47" s="1">
        <v>8</v>
      </c>
      <c r="CI47" s="1">
        <v>1285.8684210526301</v>
      </c>
      <c r="CJ47" s="1">
        <f t="shared" si="27"/>
        <v>29.868421052630083</v>
      </c>
      <c r="CK47" s="1">
        <v>8</v>
      </c>
      <c r="CL47" s="1">
        <v>1428.7222857142899</v>
      </c>
      <c r="CM47" s="1">
        <f t="shared" si="28"/>
        <v>-16.27771428571009</v>
      </c>
      <c r="CN47" s="1">
        <v>8</v>
      </c>
      <c r="CO47" s="1">
        <v>1232.9554204660601</v>
      </c>
      <c r="CP47" s="1">
        <f t="shared" si="29"/>
        <v>122.9554204660601</v>
      </c>
      <c r="CQ47" s="5"/>
      <c r="CR47" s="5"/>
      <c r="CS47" s="2"/>
      <c r="CT47" s="1">
        <v>8</v>
      </c>
      <c r="CU47" s="1">
        <v>1717.96015936255</v>
      </c>
      <c r="CV47" s="1">
        <f t="shared" si="30"/>
        <v>484.96015936255003</v>
      </c>
      <c r="CW47" s="1">
        <v>8</v>
      </c>
      <c r="CX47" s="1">
        <v>1599.8521199586401</v>
      </c>
      <c r="CY47" s="1">
        <f t="shared" si="31"/>
        <v>238.85211995864006</v>
      </c>
      <c r="CZ47" s="1">
        <v>8</v>
      </c>
      <c r="DA47" s="1">
        <v>1692.63333333333</v>
      </c>
      <c r="DB47" s="1">
        <f t="shared" si="32"/>
        <v>284.63333333333003</v>
      </c>
      <c r="DC47" s="1">
        <v>8</v>
      </c>
      <c r="DD47" s="1">
        <v>1772.7321755027399</v>
      </c>
      <c r="DE47" s="1">
        <f t="shared" si="33"/>
        <v>302.73217550273989</v>
      </c>
      <c r="DG47" s="5"/>
      <c r="DH47" s="5"/>
      <c r="DI47" s="1">
        <v>8</v>
      </c>
      <c r="DJ47" s="1">
        <v>1785.22771535581</v>
      </c>
      <c r="DK47" s="1">
        <f t="shared" si="34"/>
        <v>211.22771535581001</v>
      </c>
      <c r="DL47" s="1">
        <v>8</v>
      </c>
      <c r="DM47" s="1">
        <v>1553.5477707006401</v>
      </c>
      <c r="DN47" s="1">
        <f t="shared" si="35"/>
        <v>298.54777070064006</v>
      </c>
      <c r="DO47" s="1">
        <v>8</v>
      </c>
      <c r="DP47" s="1">
        <v>1549.98113207547</v>
      </c>
      <c r="DQ47" s="1">
        <f t="shared" si="36"/>
        <v>258.98113207546999</v>
      </c>
      <c r="DR47" s="1">
        <v>8</v>
      </c>
      <c r="DS47" s="1">
        <v>1640.9476486246699</v>
      </c>
      <c r="DT47" s="1">
        <f t="shared" si="37"/>
        <v>198.94764862466991</v>
      </c>
      <c r="DV47" s="5"/>
      <c r="DW47" s="5"/>
      <c r="DX47" s="1">
        <v>8</v>
      </c>
      <c r="DY47" s="1">
        <v>2542.4183123877901</v>
      </c>
      <c r="DZ47" s="1">
        <f t="shared" si="38"/>
        <v>114.41831238779014</v>
      </c>
      <c r="EA47" s="1">
        <v>8</v>
      </c>
      <c r="EB47" s="1">
        <v>2565.3342318059299</v>
      </c>
      <c r="EC47" s="1">
        <f t="shared" si="39"/>
        <v>191.3342318059299</v>
      </c>
      <c r="ED47" s="1">
        <v>8</v>
      </c>
      <c r="EE47" s="1">
        <v>2722.83261802575</v>
      </c>
      <c r="EF47" s="1">
        <f t="shared" si="40"/>
        <v>-24.16738197425002</v>
      </c>
      <c r="EG47" s="1">
        <v>8</v>
      </c>
      <c r="EH47" s="1">
        <v>2900.35298295455</v>
      </c>
      <c r="EI47" s="1">
        <f t="shared" si="41"/>
        <v>153.35298295455004</v>
      </c>
      <c r="EJ47" s="5"/>
      <c r="EK47" s="5"/>
      <c r="EL47" s="2"/>
      <c r="EM47" s="1">
        <v>8</v>
      </c>
      <c r="EN47" s="1">
        <v>1478.05464071856</v>
      </c>
      <c r="EO47" s="1">
        <f t="shared" si="42"/>
        <v>227.05464071855999</v>
      </c>
      <c r="EP47" s="1">
        <v>8</v>
      </c>
      <c r="EQ47" s="1">
        <v>1524.9836695485101</v>
      </c>
      <c r="ER47" s="1">
        <f t="shared" si="43"/>
        <v>287.98366954851008</v>
      </c>
      <c r="ES47" s="1">
        <v>8</v>
      </c>
      <c r="ET47" s="1">
        <v>1533.78870673953</v>
      </c>
      <c r="EU47" s="1">
        <f t="shared" si="44"/>
        <v>265.78870673952997</v>
      </c>
      <c r="EV47" s="1">
        <v>8</v>
      </c>
      <c r="EW47" s="1">
        <v>1457.0202751629299</v>
      </c>
      <c r="EX47" s="1">
        <f t="shared" si="45"/>
        <v>171.02027516292992</v>
      </c>
      <c r="EZ47" s="5"/>
      <c r="FA47" s="5"/>
      <c r="FB47" s="1">
        <v>8</v>
      </c>
      <c r="FC47" s="1">
        <v>2604.8217291507299</v>
      </c>
      <c r="FD47" s="1">
        <f t="shared" si="46"/>
        <v>125.82172915072988</v>
      </c>
      <c r="FE47" s="1">
        <v>8</v>
      </c>
      <c r="FF47" s="1">
        <v>2753.0085082246201</v>
      </c>
      <c r="FG47" s="1">
        <f t="shared" si="47"/>
        <v>126.00850822462007</v>
      </c>
      <c r="FH47" s="1">
        <v>8</v>
      </c>
      <c r="FI47" s="1">
        <v>3002.35763411279</v>
      </c>
      <c r="FJ47" s="1">
        <f t="shared" si="48"/>
        <v>-181.64236588720996</v>
      </c>
      <c r="FK47" s="1">
        <v>8</v>
      </c>
      <c r="FL47" s="1">
        <v>2984.36555891239</v>
      </c>
      <c r="FM47" s="1">
        <f t="shared" si="49"/>
        <v>85.365558912390043</v>
      </c>
      <c r="FO47" s="5"/>
      <c r="FP47" s="5"/>
      <c r="FQ47" s="1">
        <v>8</v>
      </c>
      <c r="FR47" s="1">
        <v>2024.8675252989899</v>
      </c>
      <c r="FS47" s="1">
        <f t="shared" si="50"/>
        <v>579.8675252989899</v>
      </c>
      <c r="FT47" s="1">
        <v>8</v>
      </c>
      <c r="FU47" s="1">
        <v>1728.95581988105</v>
      </c>
      <c r="FV47" s="1">
        <f t="shared" si="51"/>
        <v>343.95581988105005</v>
      </c>
      <c r="FW47" s="1">
        <v>8</v>
      </c>
      <c r="FX47" s="1">
        <v>1792.9839285714299</v>
      </c>
      <c r="FY47" s="1">
        <f t="shared" si="52"/>
        <v>399.98392857142994</v>
      </c>
      <c r="FZ47" s="1">
        <v>8</v>
      </c>
      <c r="GA47" s="1">
        <v>1613.8418230563</v>
      </c>
      <c r="GB47" s="1">
        <f t="shared" si="53"/>
        <v>220.84182305629997</v>
      </c>
      <c r="GE47" s="5"/>
      <c r="GF47" s="1">
        <v>8</v>
      </c>
      <c r="GG47" s="1">
        <v>2002.58385093168</v>
      </c>
      <c r="GH47" s="1">
        <f t="shared" si="54"/>
        <v>232.58385093167999</v>
      </c>
      <c r="GI47" s="1">
        <v>8</v>
      </c>
      <c r="GJ47" s="1">
        <v>2166.25194805195</v>
      </c>
      <c r="GK47" s="1">
        <f t="shared" si="55"/>
        <v>340.25194805194997</v>
      </c>
      <c r="GL47" s="1">
        <v>8</v>
      </c>
      <c r="GM47" s="1">
        <v>2080.53315649867</v>
      </c>
      <c r="GN47" s="1">
        <f t="shared" si="56"/>
        <v>359.53315649867</v>
      </c>
      <c r="GO47" s="1">
        <v>8</v>
      </c>
      <c r="GP47" s="1">
        <v>2116.5926352128899</v>
      </c>
      <c r="GQ47" s="1">
        <f t="shared" si="57"/>
        <v>292.59263521288995</v>
      </c>
      <c r="GR47" s="5"/>
      <c r="GS47" s="5"/>
      <c r="GT47" s="2"/>
      <c r="GU47" s="1">
        <v>8</v>
      </c>
      <c r="GV47" s="1">
        <v>2591</v>
      </c>
      <c r="GW47" s="1">
        <f t="shared" si="58"/>
        <v>1687</v>
      </c>
      <c r="GX47" s="1">
        <v>8</v>
      </c>
      <c r="GY47" s="1">
        <v>2770</v>
      </c>
      <c r="GZ47" s="1">
        <f t="shared" si="59"/>
        <v>1843</v>
      </c>
      <c r="HA47" s="1">
        <v>8</v>
      </c>
      <c r="HB47" s="1">
        <v>2816</v>
      </c>
      <c r="HC47" s="1">
        <f t="shared" si="60"/>
        <v>1922</v>
      </c>
      <c r="HD47" s="1">
        <v>8</v>
      </c>
      <c r="HE47" s="1">
        <v>3229</v>
      </c>
      <c r="HF47" s="1">
        <f t="shared" si="61"/>
        <v>2353</v>
      </c>
      <c r="HG47" s="1">
        <v>8</v>
      </c>
      <c r="HH47" s="1">
        <v>2626</v>
      </c>
      <c r="HI47" s="1">
        <f t="shared" si="62"/>
        <v>1791</v>
      </c>
      <c r="HL47" s="5"/>
      <c r="HM47" s="1">
        <v>8</v>
      </c>
      <c r="HN47" s="1">
        <v>2308.4675925925899</v>
      </c>
      <c r="HO47" s="1">
        <f>HN47-HO36</f>
        <v>1288.0970892991891</v>
      </c>
      <c r="HP47" s="1">
        <v>8</v>
      </c>
      <c r="HQ47" s="1">
        <v>2509.9627421758601</v>
      </c>
      <c r="HR47" s="1">
        <f>HQ47-HR36</f>
        <v>1485.8365636520241</v>
      </c>
      <c r="HS47" s="1">
        <v>8</v>
      </c>
      <c r="HT47" s="1">
        <v>2196.4903169014101</v>
      </c>
      <c r="HU47" s="1">
        <f>HT47-HU36</f>
        <v>1150.8760454032288</v>
      </c>
      <c r="HV47" s="1">
        <v>8</v>
      </c>
      <c r="HW47" s="1">
        <v>2840.6909090909098</v>
      </c>
      <c r="HX47" s="1">
        <f>HW47-HX36</f>
        <v>1792.6132078630451</v>
      </c>
      <c r="HZ47" s="5"/>
      <c r="IA47" s="5"/>
      <c r="IB47" s="1">
        <v>8</v>
      </c>
      <c r="IC47" s="1">
        <v>3859.5392633773499</v>
      </c>
      <c r="ID47" s="1">
        <f>IC47-ID36</f>
        <v>2045.5269579287799</v>
      </c>
      <c r="IE47" s="1">
        <v>8</v>
      </c>
      <c r="IF47" s="1">
        <v>3581.90552995392</v>
      </c>
      <c r="IG47" s="1">
        <f>IF47-IG36</f>
        <v>2586.8374586254918</v>
      </c>
      <c r="IH47" s="1">
        <v>8</v>
      </c>
      <c r="II47" s="1">
        <v>3085.4960254371999</v>
      </c>
      <c r="IJ47" s="1">
        <f>II47-IJ36</f>
        <v>2101.3063179657925</v>
      </c>
      <c r="IK47" s="1">
        <v>8</v>
      </c>
      <c r="IL47" s="1">
        <v>3507.86642599278</v>
      </c>
      <c r="IM47" s="1">
        <f>IL47-IM36</f>
        <v>2524.4638743018086</v>
      </c>
      <c r="IN47" s="5"/>
      <c r="IO47" s="5"/>
      <c r="IP47" s="2"/>
      <c r="IQ47" s="1">
        <v>8</v>
      </c>
      <c r="IR47" s="1">
        <v>2349</v>
      </c>
      <c r="IS47" s="1">
        <f t="shared" si="63"/>
        <v>1465</v>
      </c>
      <c r="IT47" s="1">
        <v>8</v>
      </c>
      <c r="IU47" s="1">
        <v>2475</v>
      </c>
      <c r="IV47" s="1">
        <f t="shared" si="64"/>
        <v>1583</v>
      </c>
      <c r="IW47" s="1">
        <v>8</v>
      </c>
      <c r="IX47" s="1">
        <v>2723</v>
      </c>
      <c r="IY47" s="1">
        <f t="shared" si="65"/>
        <v>1833</v>
      </c>
      <c r="IZ47" s="1">
        <v>8</v>
      </c>
      <c r="JA47" s="1">
        <v>2270</v>
      </c>
      <c r="JB47" s="1">
        <f t="shared" si="66"/>
        <v>1381</v>
      </c>
      <c r="JC47" s="1">
        <v>8</v>
      </c>
      <c r="JD47" s="1">
        <v>2869</v>
      </c>
      <c r="JE47" s="1">
        <f t="shared" si="67"/>
        <v>1996</v>
      </c>
      <c r="JG47" s="5"/>
      <c r="JH47" s="5"/>
      <c r="JI47" s="1">
        <v>8</v>
      </c>
      <c r="JJ47" s="1">
        <v>2465.5793731041499</v>
      </c>
      <c r="JK47" s="1">
        <f t="shared" si="68"/>
        <v>1332.5793731041499</v>
      </c>
      <c r="JL47" s="1">
        <v>8</v>
      </c>
      <c r="JM47" s="1">
        <v>2797.05084745763</v>
      </c>
      <c r="JN47" s="1">
        <f t="shared" si="69"/>
        <v>1693.05084745763</v>
      </c>
      <c r="JO47" s="1">
        <v>8</v>
      </c>
      <c r="JP47" s="1">
        <v>2121.65536723164</v>
      </c>
      <c r="JQ47" s="1">
        <f t="shared" si="70"/>
        <v>1019.65536723164</v>
      </c>
      <c r="JR47" s="1">
        <v>8</v>
      </c>
      <c r="JS47" s="1">
        <v>2121.5828476269799</v>
      </c>
      <c r="JT47" s="1">
        <f t="shared" si="71"/>
        <v>1012.5828476269799</v>
      </c>
      <c r="JV47" s="5"/>
      <c r="JW47" s="5"/>
      <c r="JX47" s="1">
        <v>8</v>
      </c>
      <c r="JY47" s="1">
        <v>3087.1183074266</v>
      </c>
      <c r="JZ47" s="1">
        <f t="shared" si="72"/>
        <v>1421.1183074266</v>
      </c>
      <c r="KA47" s="1">
        <v>8</v>
      </c>
      <c r="KB47" s="1">
        <v>2539.9285714285702</v>
      </c>
      <c r="KC47" s="1">
        <f t="shared" si="73"/>
        <v>1192.9285714285702</v>
      </c>
      <c r="KD47" s="1">
        <v>8</v>
      </c>
      <c r="KE47" s="1">
        <v>2140.5302690582998</v>
      </c>
      <c r="KF47" s="1">
        <f t="shared" si="74"/>
        <v>889.53026905829984</v>
      </c>
      <c r="KG47" s="1">
        <v>8</v>
      </c>
      <c r="KH47" s="1">
        <v>1771.82295081967</v>
      </c>
      <c r="KI47" s="1">
        <f>KH47-KI36</f>
        <v>757.19866365837004</v>
      </c>
      <c r="KJ47" s="5"/>
      <c r="KK47" s="5"/>
      <c r="KL47" s="2"/>
      <c r="KM47" s="1">
        <v>8</v>
      </c>
      <c r="KN47" s="1">
        <v>2353</v>
      </c>
      <c r="KO47" s="1">
        <f t="shared" si="75"/>
        <v>1348</v>
      </c>
      <c r="KP47" s="1">
        <v>8</v>
      </c>
      <c r="KQ47" s="1">
        <v>2546</v>
      </c>
      <c r="KR47" s="1">
        <f t="shared" si="76"/>
        <v>1528</v>
      </c>
      <c r="KS47" s="1">
        <v>8</v>
      </c>
      <c r="KT47" s="1">
        <v>2483</v>
      </c>
      <c r="KU47" s="1">
        <f t="shared" si="77"/>
        <v>1374</v>
      </c>
      <c r="KV47" s="1">
        <v>8</v>
      </c>
      <c r="KW47" s="1">
        <v>2076</v>
      </c>
      <c r="KX47" s="1">
        <f t="shared" si="78"/>
        <v>1020</v>
      </c>
      <c r="KZ47" s="5"/>
      <c r="LA47" s="5"/>
      <c r="LB47" s="1">
        <v>8</v>
      </c>
      <c r="LC47" s="1">
        <v>2193</v>
      </c>
      <c r="LD47" s="1">
        <f t="shared" si="79"/>
        <v>1040</v>
      </c>
      <c r="LE47" s="1">
        <v>8</v>
      </c>
      <c r="LF47" s="1">
        <v>1386</v>
      </c>
      <c r="LG47" s="1">
        <f t="shared" si="80"/>
        <v>281</v>
      </c>
      <c r="LH47" s="1">
        <v>8</v>
      </c>
      <c r="LI47" s="1">
        <v>3754</v>
      </c>
      <c r="LJ47" s="1">
        <f t="shared" si="81"/>
        <v>2609</v>
      </c>
      <c r="LK47" s="1">
        <v>8</v>
      </c>
      <c r="LL47" s="1">
        <v>3026</v>
      </c>
      <c r="LM47" s="1">
        <f t="shared" si="82"/>
        <v>1833</v>
      </c>
      <c r="LO47" s="5"/>
      <c r="LP47" s="5"/>
      <c r="LQ47" s="1">
        <v>8</v>
      </c>
      <c r="LR47" s="1">
        <v>2585</v>
      </c>
      <c r="LS47" s="1">
        <f t="shared" si="83"/>
        <v>1243</v>
      </c>
      <c r="LT47" s="1">
        <v>8</v>
      </c>
      <c r="LU47" s="1">
        <v>2498</v>
      </c>
      <c r="LV47" s="1">
        <f t="shared" si="84"/>
        <v>1166</v>
      </c>
      <c r="LW47" s="1">
        <v>8</v>
      </c>
      <c r="LX47" s="1">
        <v>2765</v>
      </c>
      <c r="LY47" s="1">
        <f t="shared" si="85"/>
        <v>1438</v>
      </c>
      <c r="LZ47" s="1">
        <v>8</v>
      </c>
      <c r="MA47" s="1">
        <v>2732</v>
      </c>
      <c r="MB47" s="1">
        <f t="shared" si="86"/>
        <v>1276</v>
      </c>
      <c r="MC47" s="5"/>
      <c r="MD47" s="5"/>
      <c r="ME47" s="2"/>
      <c r="MF47" s="1">
        <v>8</v>
      </c>
      <c r="MG47" s="1">
        <v>4174</v>
      </c>
      <c r="MH47" s="1">
        <f t="shared" si="9"/>
        <v>1619</v>
      </c>
      <c r="MI47" s="1">
        <v>8</v>
      </c>
      <c r="MJ47" s="1">
        <v>3786</v>
      </c>
      <c r="MK47" s="1">
        <f t="shared" si="10"/>
        <v>1208</v>
      </c>
      <c r="ML47" s="1">
        <v>8</v>
      </c>
      <c r="MM47" s="1">
        <v>3370</v>
      </c>
      <c r="MN47" s="1">
        <f t="shared" si="11"/>
        <v>801</v>
      </c>
      <c r="MO47" s="1">
        <v>8</v>
      </c>
      <c r="MP47" s="1">
        <v>3760</v>
      </c>
      <c r="MQ47" s="1">
        <f t="shared" si="12"/>
        <v>1210</v>
      </c>
      <c r="MS47" s="5"/>
      <c r="MT47" s="5"/>
      <c r="MU47" s="1">
        <v>8</v>
      </c>
      <c r="MV47" s="1">
        <v>2582</v>
      </c>
      <c r="MW47" s="1">
        <f t="shared" si="13"/>
        <v>1372</v>
      </c>
      <c r="MX47" s="1">
        <v>8</v>
      </c>
      <c r="MY47" s="1">
        <v>2141</v>
      </c>
      <c r="MZ47" s="1">
        <f t="shared" si="14"/>
        <v>873</v>
      </c>
      <c r="NA47" s="1">
        <v>8</v>
      </c>
      <c r="NB47" s="1">
        <v>2737</v>
      </c>
      <c r="NC47" s="1">
        <f t="shared" si="15"/>
        <v>1309</v>
      </c>
      <c r="ND47" s="1">
        <v>8</v>
      </c>
      <c r="NE47" s="1">
        <v>2720</v>
      </c>
      <c r="NF47" s="1">
        <f t="shared" si="16"/>
        <v>1347</v>
      </c>
      <c r="NH47" s="5"/>
      <c r="NI47" s="5"/>
      <c r="NJ47" s="1">
        <v>8</v>
      </c>
      <c r="NK47" s="1">
        <v>2788</v>
      </c>
      <c r="NL47" s="1">
        <f t="shared" si="17"/>
        <v>1029</v>
      </c>
      <c r="NM47" s="1">
        <v>8</v>
      </c>
      <c r="NN47" s="1">
        <v>2677</v>
      </c>
      <c r="NO47" s="1">
        <f t="shared" si="18"/>
        <v>895</v>
      </c>
      <c r="NP47" s="1">
        <v>8</v>
      </c>
      <c r="NQ47" s="1">
        <v>4029</v>
      </c>
      <c r="NR47" s="1">
        <f t="shared" si="19"/>
        <v>2112</v>
      </c>
      <c r="NS47" s="1">
        <v>8</v>
      </c>
      <c r="NT47" s="1">
        <v>2842</v>
      </c>
      <c r="NU47" s="1">
        <f t="shared" si="20"/>
        <v>865</v>
      </c>
    </row>
    <row r="48" spans="1:385" x14ac:dyDescent="0.25">
      <c r="A48" s="2"/>
      <c r="B48" s="1">
        <v>9</v>
      </c>
      <c r="C48" s="1">
        <v>991</v>
      </c>
      <c r="D48" s="1">
        <f t="shared" si="4"/>
        <v>154</v>
      </c>
      <c r="E48" s="1">
        <v>9</v>
      </c>
      <c r="F48" s="1">
        <v>889</v>
      </c>
      <c r="G48" s="1">
        <f t="shared" si="5"/>
        <v>37</v>
      </c>
      <c r="H48" s="1">
        <v>9</v>
      </c>
      <c r="I48" s="1">
        <v>1034</v>
      </c>
      <c r="J48" s="1">
        <f t="shared" si="6"/>
        <v>167</v>
      </c>
      <c r="K48" s="1">
        <v>9</v>
      </c>
      <c r="L48" s="1">
        <v>963</v>
      </c>
      <c r="M48" s="1">
        <f t="shared" si="7"/>
        <v>127</v>
      </c>
      <c r="N48" s="1">
        <v>9</v>
      </c>
      <c r="O48" s="1">
        <v>1078</v>
      </c>
      <c r="P48" s="1">
        <f t="shared" si="8"/>
        <v>242</v>
      </c>
      <c r="S48" s="5"/>
      <c r="T48" s="1">
        <v>9</v>
      </c>
      <c r="U48" s="1">
        <v>1117.81150643452</v>
      </c>
      <c r="V48" s="1">
        <f>U48-V36</f>
        <v>106.13937843450697</v>
      </c>
      <c r="W48" s="1">
        <v>9</v>
      </c>
      <c r="X48" s="1">
        <v>1162.05019607843</v>
      </c>
      <c r="Y48" s="1">
        <f>X48-Y36</f>
        <v>138.26071001188859</v>
      </c>
      <c r="Z48" s="1">
        <v>9</v>
      </c>
      <c r="AA48" s="1">
        <v>1089.016765286</v>
      </c>
      <c r="AB48" s="1">
        <f>AA48-AB36</f>
        <v>57.296650040309942</v>
      </c>
      <c r="AC48" s="1">
        <v>9</v>
      </c>
      <c r="AD48" s="1">
        <v>1187.8954489544899</v>
      </c>
      <c r="AE48" s="1">
        <f>AD48-AE36</f>
        <v>154.72860376729</v>
      </c>
      <c r="AI48" s="1">
        <v>9</v>
      </c>
      <c r="AJ48" s="1">
        <v>1264.29313099042</v>
      </c>
      <c r="AK48" s="1">
        <f>AJ48-AK36</f>
        <v>75.422002873473275</v>
      </c>
      <c r="AL48" s="1">
        <v>9</v>
      </c>
      <c r="AM48" s="1">
        <v>1223.9465648855</v>
      </c>
      <c r="AN48" s="1">
        <f>AM48-AN36</f>
        <v>46.943953434416699</v>
      </c>
      <c r="AO48" s="1">
        <v>9</v>
      </c>
      <c r="AP48" s="1">
        <v>1199.2659932659899</v>
      </c>
      <c r="AQ48" s="1">
        <f>AP48-AQ36</f>
        <v>-6.9340695387134019</v>
      </c>
      <c r="AR48" s="1">
        <v>9</v>
      </c>
      <c r="AS48" s="1">
        <v>1217.4266792809799</v>
      </c>
      <c r="AT48" s="1">
        <f>AS48-AT36</f>
        <v>-18.688116105526888</v>
      </c>
      <c r="AV48" s="5"/>
      <c r="AW48" s="2"/>
      <c r="AX48" s="1">
        <v>9</v>
      </c>
      <c r="AY48" s="1">
        <v>1251</v>
      </c>
      <c r="AZ48" s="1">
        <f t="shared" si="21"/>
        <v>261</v>
      </c>
      <c r="BA48" s="1">
        <v>9</v>
      </c>
      <c r="BB48" s="1">
        <v>1185</v>
      </c>
      <c r="BC48" s="1">
        <f t="shared" si="22"/>
        <v>203</v>
      </c>
      <c r="BD48" s="1">
        <v>9</v>
      </c>
      <c r="BE48" s="1">
        <v>1120</v>
      </c>
      <c r="BF48" s="1">
        <f t="shared" si="23"/>
        <v>146</v>
      </c>
      <c r="BG48" s="1">
        <v>9</v>
      </c>
      <c r="BH48" s="1">
        <v>1119</v>
      </c>
      <c r="BI48" s="1">
        <f t="shared" si="24"/>
        <v>146</v>
      </c>
      <c r="BJ48" s="1">
        <v>9</v>
      </c>
      <c r="BK48" s="1">
        <v>1093</v>
      </c>
      <c r="BL48" s="1">
        <f t="shared" si="25"/>
        <v>112</v>
      </c>
      <c r="BN48" s="5"/>
      <c r="BP48" s="1">
        <v>9</v>
      </c>
      <c r="BQ48" s="1">
        <v>1608.3761589404</v>
      </c>
      <c r="BR48" s="1">
        <f>BQ48-BR36</f>
        <v>350.23485953506679</v>
      </c>
      <c r="BS48" s="1">
        <v>9</v>
      </c>
      <c r="BT48" s="1">
        <v>1568.4704184704201</v>
      </c>
      <c r="BU48" s="1">
        <f>BT48-BU36</f>
        <v>222.72992597690018</v>
      </c>
      <c r="BV48" s="1">
        <v>9</v>
      </c>
      <c r="BW48" s="1">
        <v>1579.8746987951799</v>
      </c>
      <c r="BX48" s="1">
        <f>BW48-BX36</f>
        <v>95.27583139809667</v>
      </c>
      <c r="BY48" s="1">
        <v>9</v>
      </c>
      <c r="BZ48" s="1">
        <v>1544.57235890014</v>
      </c>
      <c r="CA48" s="1">
        <f>BZ48-CA36</f>
        <v>36.044163078489873</v>
      </c>
      <c r="CC48" s="5"/>
      <c r="CD48" s="5"/>
      <c r="CE48" s="1">
        <v>9</v>
      </c>
      <c r="CF48" s="1">
        <v>1143.12296747967</v>
      </c>
      <c r="CG48" s="1">
        <f t="shared" si="26"/>
        <v>79.122967479670024</v>
      </c>
      <c r="CH48" s="1">
        <v>9</v>
      </c>
      <c r="CI48" s="1">
        <v>1350.8247734138999</v>
      </c>
      <c r="CJ48" s="1">
        <f t="shared" si="27"/>
        <v>94.824773413899948</v>
      </c>
      <c r="CK48" s="1">
        <v>9</v>
      </c>
      <c r="CL48" s="1">
        <v>1437.24426605505</v>
      </c>
      <c r="CM48" s="1">
        <f t="shared" si="28"/>
        <v>-7.7557339449499523</v>
      </c>
      <c r="CN48" s="1">
        <v>9</v>
      </c>
      <c r="CO48" s="1">
        <v>1283.06720160481</v>
      </c>
      <c r="CP48" s="1">
        <f t="shared" si="29"/>
        <v>173.06720160480995</v>
      </c>
      <c r="CQ48" s="5"/>
      <c r="CR48" s="5"/>
      <c r="CS48" s="2"/>
      <c r="CT48" s="1">
        <v>9</v>
      </c>
      <c r="CU48" s="1">
        <v>1513.3696</v>
      </c>
      <c r="CV48" s="1">
        <f t="shared" si="30"/>
        <v>280.36959999999999</v>
      </c>
      <c r="CW48" s="1">
        <v>9</v>
      </c>
      <c r="CX48" s="1">
        <v>1583.2012320328499</v>
      </c>
      <c r="CY48" s="1">
        <f t="shared" si="31"/>
        <v>222.20123203284993</v>
      </c>
      <c r="CZ48" s="1">
        <v>9</v>
      </c>
      <c r="DA48" s="1">
        <v>1686.4639999999999</v>
      </c>
      <c r="DB48" s="1">
        <f t="shared" si="32"/>
        <v>278.46399999999994</v>
      </c>
      <c r="DC48" s="1">
        <v>9</v>
      </c>
      <c r="DD48" s="1">
        <v>1727.2057761732899</v>
      </c>
      <c r="DE48" s="1">
        <f t="shared" si="33"/>
        <v>257.20577617328991</v>
      </c>
      <c r="DG48" s="5"/>
      <c r="DH48" s="5"/>
      <c r="DI48" s="1">
        <v>9</v>
      </c>
      <c r="DJ48" s="1">
        <v>1781.81968444778</v>
      </c>
      <c r="DK48" s="1">
        <f t="shared" si="34"/>
        <v>207.81968444777999</v>
      </c>
      <c r="DL48" s="1">
        <v>9</v>
      </c>
      <c r="DM48" s="1">
        <v>1616.6878936319099</v>
      </c>
      <c r="DN48" s="1">
        <f t="shared" si="35"/>
        <v>361.6878936319099</v>
      </c>
      <c r="DO48" s="1">
        <v>9</v>
      </c>
      <c r="DP48" s="1">
        <v>1578.07785087719</v>
      </c>
      <c r="DQ48" s="1">
        <f t="shared" si="36"/>
        <v>287.07785087719003</v>
      </c>
      <c r="DR48" s="1">
        <v>9</v>
      </c>
      <c r="DS48" s="1">
        <v>1647.81583629893</v>
      </c>
      <c r="DT48" s="1">
        <f t="shared" si="37"/>
        <v>205.81583629892998</v>
      </c>
      <c r="DV48" s="5"/>
      <c r="DW48" s="5"/>
      <c r="DX48" s="1">
        <v>9</v>
      </c>
      <c r="DY48" s="1">
        <v>2591.3469750889699</v>
      </c>
      <c r="DZ48" s="1">
        <f t="shared" si="38"/>
        <v>163.34697508896988</v>
      </c>
      <c r="EA48" s="1">
        <v>9</v>
      </c>
      <c r="EB48" s="1">
        <v>2565.0520179372202</v>
      </c>
      <c r="EC48" s="1">
        <f t="shared" si="39"/>
        <v>191.05201793722017</v>
      </c>
      <c r="ED48" s="1">
        <v>9</v>
      </c>
      <c r="EE48" s="1">
        <v>2738.7778566359102</v>
      </c>
      <c r="EF48" s="1">
        <f t="shared" si="40"/>
        <v>-8.2221433640897885</v>
      </c>
      <c r="EG48" s="1">
        <v>9</v>
      </c>
      <c r="EH48" s="1">
        <v>2969.6621428571402</v>
      </c>
      <c r="EI48" s="1">
        <f t="shared" si="41"/>
        <v>222.66214285714022</v>
      </c>
      <c r="EJ48" s="5"/>
      <c r="EK48" s="5"/>
      <c r="EL48" s="2"/>
      <c r="EM48" s="1">
        <v>9</v>
      </c>
      <c r="EN48" s="1">
        <v>1517.2992537313401</v>
      </c>
      <c r="EO48" s="1">
        <f t="shared" si="42"/>
        <v>266.29925373134006</v>
      </c>
      <c r="EP48" s="1">
        <v>9</v>
      </c>
      <c r="EQ48" s="1">
        <v>1646.7733847637401</v>
      </c>
      <c r="ER48" s="1">
        <f t="shared" si="43"/>
        <v>409.77338476374007</v>
      </c>
      <c r="ES48" s="1">
        <v>9</v>
      </c>
      <c r="ET48" s="1">
        <v>1623.7365988909401</v>
      </c>
      <c r="EU48" s="1">
        <f t="shared" si="44"/>
        <v>355.73659889094006</v>
      </c>
      <c r="EV48" s="1">
        <v>9</v>
      </c>
      <c r="EW48" s="1">
        <v>1555.8896151053</v>
      </c>
      <c r="EX48" s="1">
        <f t="shared" si="45"/>
        <v>269.88961510529998</v>
      </c>
      <c r="EZ48" s="5"/>
      <c r="FA48" s="5"/>
      <c r="FB48" s="1">
        <v>9</v>
      </c>
      <c r="FC48" s="1">
        <v>2667.3743274404301</v>
      </c>
      <c r="FD48" s="1">
        <f t="shared" si="46"/>
        <v>188.37432744043008</v>
      </c>
      <c r="FE48" s="1">
        <v>9</v>
      </c>
      <c r="FF48" s="1">
        <v>2763.24167137211</v>
      </c>
      <c r="FG48" s="1">
        <f t="shared" si="47"/>
        <v>136.24167137210998</v>
      </c>
      <c r="FH48" s="1">
        <v>9</v>
      </c>
      <c r="FI48" s="1">
        <v>3004.65597269625</v>
      </c>
      <c r="FJ48" s="1">
        <f t="shared" si="48"/>
        <v>-179.34402730374995</v>
      </c>
      <c r="FK48" s="1">
        <v>9</v>
      </c>
      <c r="FL48" s="1">
        <v>2982.6701728024</v>
      </c>
      <c r="FM48" s="1">
        <f t="shared" si="49"/>
        <v>83.670172802399975</v>
      </c>
      <c r="FO48" s="5"/>
      <c r="FP48" s="5"/>
      <c r="FQ48" s="1">
        <v>9</v>
      </c>
      <c r="FR48" s="1">
        <v>1773.1230628988101</v>
      </c>
      <c r="FS48" s="1">
        <f t="shared" si="50"/>
        <v>328.12306289881008</v>
      </c>
      <c r="FT48" s="1">
        <v>9</v>
      </c>
      <c r="FU48" s="1">
        <v>1923.23285351397</v>
      </c>
      <c r="FV48" s="1">
        <f t="shared" si="51"/>
        <v>538.23285351396999</v>
      </c>
      <c r="FW48" s="1">
        <v>9</v>
      </c>
      <c r="FX48" s="1">
        <v>1718.67834681042</v>
      </c>
      <c r="FY48" s="1">
        <f t="shared" si="52"/>
        <v>325.67834681041995</v>
      </c>
      <c r="FZ48" s="1">
        <v>9</v>
      </c>
      <c r="GA48" s="1">
        <v>1717.2918918918899</v>
      </c>
      <c r="GB48" s="1">
        <f t="shared" si="53"/>
        <v>324.29189189188992</v>
      </c>
      <c r="GE48" s="5"/>
      <c r="GF48" s="1">
        <v>9</v>
      </c>
      <c r="GG48" s="1">
        <v>2016.1643835616401</v>
      </c>
      <c r="GH48" s="1">
        <f t="shared" si="54"/>
        <v>246.16438356164008</v>
      </c>
      <c r="GI48" s="1">
        <v>9</v>
      </c>
      <c r="GJ48" s="1">
        <v>2083.0452196382398</v>
      </c>
      <c r="GK48" s="1">
        <f t="shared" si="55"/>
        <v>257.04521963823981</v>
      </c>
      <c r="GL48" s="1">
        <v>9</v>
      </c>
      <c r="GM48" s="1">
        <v>1985.23149394347</v>
      </c>
      <c r="GN48" s="1">
        <f t="shared" si="56"/>
        <v>264.23149394347001</v>
      </c>
      <c r="GO48" s="1">
        <v>9</v>
      </c>
      <c r="GP48" s="1">
        <v>2200.3630136986299</v>
      </c>
      <c r="GQ48" s="1">
        <f t="shared" si="57"/>
        <v>376.36301369862986</v>
      </c>
      <c r="GR48" s="5"/>
      <c r="GS48" s="5"/>
      <c r="GT48" s="2"/>
      <c r="GU48" s="1">
        <v>9</v>
      </c>
      <c r="GV48" s="1">
        <v>2956</v>
      </c>
      <c r="GW48" s="1">
        <f t="shared" si="58"/>
        <v>2052</v>
      </c>
      <c r="GX48" s="1">
        <v>9</v>
      </c>
      <c r="GY48" s="1">
        <v>2187</v>
      </c>
      <c r="GZ48" s="1">
        <f t="shared" si="59"/>
        <v>1260</v>
      </c>
      <c r="HA48" s="1">
        <v>9</v>
      </c>
      <c r="HB48" s="1">
        <v>2907</v>
      </c>
      <c r="HC48" s="1">
        <f t="shared" si="60"/>
        <v>2013</v>
      </c>
      <c r="HD48" s="1">
        <v>9</v>
      </c>
      <c r="HE48" s="1">
        <v>3170</v>
      </c>
      <c r="HF48" s="1">
        <f t="shared" si="61"/>
        <v>2294</v>
      </c>
      <c r="HG48" s="1">
        <v>9</v>
      </c>
      <c r="HH48" s="1">
        <v>2555</v>
      </c>
      <c r="HI48" s="1">
        <f t="shared" si="62"/>
        <v>1720</v>
      </c>
      <c r="HL48" s="5"/>
      <c r="HM48" s="1">
        <v>9</v>
      </c>
      <c r="HN48" s="1">
        <v>2781.1563367252502</v>
      </c>
      <c r="HO48" s="1">
        <f>HN48-HO36</f>
        <v>1760.7858334318494</v>
      </c>
      <c r="HP48" s="1">
        <v>9</v>
      </c>
      <c r="HQ48" s="1">
        <v>2265.2600596125199</v>
      </c>
      <c r="HR48" s="1">
        <f>HQ48-HR36</f>
        <v>1241.1338810886839</v>
      </c>
      <c r="HS48" s="1">
        <v>9</v>
      </c>
      <c r="HT48" s="1">
        <v>2305.0281938326002</v>
      </c>
      <c r="HU48" s="1">
        <f>HT48-HU36</f>
        <v>1259.4139223344189</v>
      </c>
      <c r="HV48" s="1">
        <v>9</v>
      </c>
      <c r="HW48" s="1">
        <v>2674.49508692366</v>
      </c>
      <c r="HX48" s="1">
        <f>HW48-HX36</f>
        <v>1626.4173856957952</v>
      </c>
      <c r="HZ48" s="5"/>
      <c r="IA48" s="5"/>
      <c r="IB48" s="1">
        <v>9</v>
      </c>
      <c r="IC48" s="1">
        <v>4161.56971830986</v>
      </c>
      <c r="ID48" s="1">
        <f>IC48-ID36</f>
        <v>2347.5574128612898</v>
      </c>
      <c r="IE48" s="1">
        <v>9</v>
      </c>
      <c r="IF48" s="1">
        <v>3886.4984756097601</v>
      </c>
      <c r="IG48" s="1">
        <f>IF48-IG36</f>
        <v>2891.4304042813319</v>
      </c>
      <c r="IH48" s="1">
        <v>9</v>
      </c>
      <c r="II48" s="1">
        <v>3070.7969624300599</v>
      </c>
      <c r="IJ48" s="1">
        <f>II48-IJ36</f>
        <v>2086.6072549586524</v>
      </c>
      <c r="IK48" s="1">
        <v>9</v>
      </c>
      <c r="IL48" s="1">
        <v>3652.9614825581398</v>
      </c>
      <c r="IM48" s="1">
        <f>IL48-IM36</f>
        <v>2669.5589308671683</v>
      </c>
      <c r="IN48" s="5"/>
      <c r="IO48" s="5"/>
      <c r="IP48" s="2"/>
      <c r="IQ48" s="1">
        <v>9</v>
      </c>
      <c r="IR48" s="1">
        <v>2082</v>
      </c>
      <c r="IS48" s="1">
        <f t="shared" si="63"/>
        <v>1198</v>
      </c>
      <c r="IT48" s="1">
        <v>9</v>
      </c>
      <c r="IU48" s="1">
        <v>2671</v>
      </c>
      <c r="IV48" s="1">
        <f t="shared" si="64"/>
        <v>1779</v>
      </c>
      <c r="IW48" s="1">
        <v>9</v>
      </c>
      <c r="IX48" s="1">
        <v>2627</v>
      </c>
      <c r="IY48" s="1">
        <f t="shared" si="65"/>
        <v>1737</v>
      </c>
      <c r="IZ48" s="1">
        <v>9</v>
      </c>
      <c r="JA48" s="1">
        <v>2046</v>
      </c>
      <c r="JB48" s="1">
        <f t="shared" si="66"/>
        <v>1157</v>
      </c>
      <c r="JC48" s="1">
        <v>9</v>
      </c>
      <c r="JD48" s="1">
        <v>3073</v>
      </c>
      <c r="JE48" s="1">
        <f t="shared" si="67"/>
        <v>2200</v>
      </c>
      <c r="JG48" s="5"/>
      <c r="JH48" s="5"/>
      <c r="JI48" s="1">
        <v>9</v>
      </c>
      <c r="JJ48" s="1">
        <v>2079.0010070493499</v>
      </c>
      <c r="JK48" s="1">
        <f t="shared" si="68"/>
        <v>946.00100704934994</v>
      </c>
      <c r="JL48" s="1">
        <v>9</v>
      </c>
      <c r="JM48" s="1">
        <v>2010.45792880259</v>
      </c>
      <c r="JN48" s="1">
        <f t="shared" si="69"/>
        <v>906.45792880259</v>
      </c>
      <c r="JO48" s="1">
        <v>9</v>
      </c>
      <c r="JP48" s="1">
        <v>1860.00941619586</v>
      </c>
      <c r="JQ48" s="1">
        <f t="shared" si="70"/>
        <v>758.00941619586001</v>
      </c>
      <c r="JR48" s="1">
        <v>9</v>
      </c>
      <c r="JS48" s="1">
        <v>2331.9140049140101</v>
      </c>
      <c r="JT48" s="1">
        <f t="shared" si="71"/>
        <v>1222.9140049140101</v>
      </c>
      <c r="JV48" s="5"/>
      <c r="JW48" s="5"/>
      <c r="JX48" s="1">
        <v>9</v>
      </c>
      <c r="JY48" s="1">
        <v>3034.31688311688</v>
      </c>
      <c r="JZ48" s="1">
        <f t="shared" si="72"/>
        <v>1368.31688311688</v>
      </c>
      <c r="KA48" s="1">
        <v>9</v>
      </c>
      <c r="KB48" s="1">
        <v>2682.02931596091</v>
      </c>
      <c r="KC48" s="1">
        <f t="shared" si="73"/>
        <v>1335.02931596091</v>
      </c>
      <c r="KD48" s="1">
        <v>9</v>
      </c>
      <c r="KE48" s="1">
        <v>1926.2877777777801</v>
      </c>
      <c r="KF48" s="1">
        <f t="shared" si="74"/>
        <v>675.28777777778009</v>
      </c>
      <c r="KG48" s="1">
        <v>9</v>
      </c>
      <c r="KH48" s="1">
        <v>1559.84463462804</v>
      </c>
      <c r="KI48" s="1">
        <f>KH48-KI36</f>
        <v>545.22034746674001</v>
      </c>
      <c r="KJ48" s="5"/>
      <c r="KK48" s="5"/>
      <c r="KL48" s="2"/>
      <c r="KM48" s="1">
        <v>9</v>
      </c>
      <c r="KN48" s="1">
        <v>1879</v>
      </c>
      <c r="KO48" s="1">
        <f t="shared" si="75"/>
        <v>874</v>
      </c>
      <c r="KP48" s="1">
        <v>9</v>
      </c>
      <c r="KQ48" s="1">
        <v>1930</v>
      </c>
      <c r="KR48" s="1">
        <f t="shared" si="76"/>
        <v>912</v>
      </c>
      <c r="KS48" s="1">
        <v>9</v>
      </c>
      <c r="KT48" s="1">
        <v>1887</v>
      </c>
      <c r="KU48" s="1">
        <f t="shared" si="77"/>
        <v>778</v>
      </c>
      <c r="KV48" s="1">
        <v>9</v>
      </c>
      <c r="KW48" s="1">
        <v>2508</v>
      </c>
      <c r="KX48" s="1">
        <f t="shared" si="78"/>
        <v>1452</v>
      </c>
      <c r="KZ48" s="5"/>
      <c r="LA48" s="5"/>
      <c r="LB48" s="1">
        <v>9</v>
      </c>
      <c r="LC48" s="1">
        <v>2388</v>
      </c>
      <c r="LD48" s="1">
        <f t="shared" si="79"/>
        <v>1235</v>
      </c>
      <c r="LE48" s="1">
        <v>9</v>
      </c>
      <c r="LF48" s="1">
        <v>1944</v>
      </c>
      <c r="LG48" s="1">
        <f t="shared" si="80"/>
        <v>839</v>
      </c>
      <c r="LH48" s="1">
        <v>9</v>
      </c>
      <c r="LI48" s="1">
        <v>2611</v>
      </c>
      <c r="LJ48" s="1">
        <f t="shared" si="81"/>
        <v>1466</v>
      </c>
      <c r="LK48" s="1">
        <v>9</v>
      </c>
      <c r="LL48" s="1">
        <v>2502</v>
      </c>
      <c r="LM48" s="1">
        <f t="shared" si="82"/>
        <v>1309</v>
      </c>
      <c r="LO48" s="5"/>
      <c r="LP48" s="5"/>
      <c r="LQ48" s="1">
        <v>9</v>
      </c>
      <c r="LR48" s="1">
        <v>2518</v>
      </c>
      <c r="LS48" s="1">
        <f t="shared" si="83"/>
        <v>1176</v>
      </c>
      <c r="LT48" s="1">
        <v>9</v>
      </c>
      <c r="LU48" s="1">
        <v>2318</v>
      </c>
      <c r="LV48" s="1">
        <f t="shared" si="84"/>
        <v>986</v>
      </c>
      <c r="LW48" s="1">
        <v>9</v>
      </c>
      <c r="LX48" s="1">
        <v>2696</v>
      </c>
      <c r="LY48" s="1">
        <f t="shared" si="85"/>
        <v>1369</v>
      </c>
      <c r="LZ48" s="1">
        <v>9</v>
      </c>
      <c r="MA48" s="1">
        <v>2307</v>
      </c>
      <c r="MB48" s="1">
        <f t="shared" si="86"/>
        <v>851</v>
      </c>
      <c r="MC48" s="5"/>
      <c r="MD48" s="5"/>
      <c r="ME48" s="2"/>
      <c r="MF48" s="1">
        <v>9</v>
      </c>
      <c r="MG48" s="1">
        <v>3803</v>
      </c>
      <c r="MH48" s="1">
        <f t="shared" si="9"/>
        <v>1248</v>
      </c>
      <c r="MI48" s="1">
        <v>9</v>
      </c>
      <c r="MJ48" s="1">
        <v>3856</v>
      </c>
      <c r="MK48" s="1">
        <f t="shared" si="10"/>
        <v>1278</v>
      </c>
      <c r="ML48" s="1">
        <v>9</v>
      </c>
      <c r="MM48" s="1">
        <v>3319</v>
      </c>
      <c r="MN48" s="1">
        <f t="shared" si="11"/>
        <v>750</v>
      </c>
      <c r="MO48" s="1">
        <v>9</v>
      </c>
      <c r="MP48" s="1">
        <v>3526</v>
      </c>
      <c r="MQ48" s="1">
        <f t="shared" si="12"/>
        <v>976</v>
      </c>
      <c r="MS48" s="5"/>
      <c r="MT48" s="5"/>
      <c r="MU48" s="1">
        <v>9</v>
      </c>
      <c r="MV48" s="1">
        <v>2894</v>
      </c>
      <c r="MW48" s="1">
        <f t="shared" si="13"/>
        <v>1684</v>
      </c>
      <c r="MX48" s="1">
        <v>9</v>
      </c>
      <c r="MY48" s="1">
        <v>2457</v>
      </c>
      <c r="MZ48" s="1">
        <f t="shared" si="14"/>
        <v>1189</v>
      </c>
      <c r="NA48" s="1">
        <v>9</v>
      </c>
      <c r="NB48" s="1">
        <v>2766</v>
      </c>
      <c r="NC48" s="1">
        <f t="shared" si="15"/>
        <v>1338</v>
      </c>
      <c r="ND48" s="1">
        <v>9</v>
      </c>
      <c r="NE48" s="1">
        <v>2265</v>
      </c>
      <c r="NF48" s="1">
        <f t="shared" si="16"/>
        <v>892</v>
      </c>
      <c r="NH48" s="5"/>
      <c r="NI48" s="5"/>
      <c r="NJ48" s="1">
        <v>9</v>
      </c>
      <c r="NK48" s="1">
        <v>3784</v>
      </c>
      <c r="NL48" s="1">
        <f t="shared" si="17"/>
        <v>2025</v>
      </c>
      <c r="NM48" s="1">
        <v>9</v>
      </c>
      <c r="NN48" s="1">
        <v>2974</v>
      </c>
      <c r="NO48" s="1">
        <f t="shared" si="18"/>
        <v>1192</v>
      </c>
      <c r="NP48" s="1">
        <v>9</v>
      </c>
      <c r="NQ48" s="1">
        <v>3074</v>
      </c>
      <c r="NR48" s="1">
        <f t="shared" si="19"/>
        <v>1157</v>
      </c>
      <c r="NS48" s="1">
        <v>9</v>
      </c>
      <c r="NT48" s="1">
        <v>3058</v>
      </c>
      <c r="NU48" s="1">
        <f t="shared" si="20"/>
        <v>1081</v>
      </c>
    </row>
    <row r="49" spans="1:385" x14ac:dyDescent="0.25">
      <c r="A49" s="2"/>
      <c r="B49" s="1">
        <v>10</v>
      </c>
      <c r="C49" s="1">
        <v>1032</v>
      </c>
      <c r="D49" s="1">
        <f t="shared" si="4"/>
        <v>195</v>
      </c>
      <c r="E49" s="1">
        <v>10</v>
      </c>
      <c r="F49" s="1">
        <v>970</v>
      </c>
      <c r="G49" s="1">
        <f t="shared" si="5"/>
        <v>118</v>
      </c>
      <c r="H49" s="1">
        <v>10</v>
      </c>
      <c r="I49" s="1">
        <v>1111</v>
      </c>
      <c r="J49" s="1">
        <f t="shared" si="6"/>
        <v>244</v>
      </c>
      <c r="K49" s="1">
        <v>10</v>
      </c>
      <c r="L49" s="1">
        <v>979</v>
      </c>
      <c r="M49" s="1">
        <f t="shared" si="7"/>
        <v>143</v>
      </c>
      <c r="N49" s="1">
        <v>10</v>
      </c>
      <c r="O49" s="1">
        <v>1009</v>
      </c>
      <c r="P49" s="1">
        <f t="shared" si="8"/>
        <v>173</v>
      </c>
      <c r="S49" s="5"/>
      <c r="T49" s="1">
        <v>10</v>
      </c>
      <c r="U49" s="1">
        <v>1128.2688253012</v>
      </c>
      <c r="V49" s="1">
        <f>U49-V36</f>
        <v>116.59669730118696</v>
      </c>
      <c r="W49" s="1">
        <v>10</v>
      </c>
      <c r="X49" s="1">
        <v>1165.7689305230299</v>
      </c>
      <c r="Y49" s="1">
        <f>X49-Y36</f>
        <v>141.97944445648852</v>
      </c>
      <c r="Z49" s="1">
        <v>10</v>
      </c>
      <c r="AA49" s="1">
        <v>1173.26467661692</v>
      </c>
      <c r="AB49" s="1">
        <f>AA49-AB36</f>
        <v>141.54456137122997</v>
      </c>
      <c r="AC49" s="1">
        <v>10</v>
      </c>
      <c r="AD49" s="1">
        <v>1311.3354192740901</v>
      </c>
      <c r="AE49" s="1">
        <f>AD49-AE36</f>
        <v>278.1685740868902</v>
      </c>
      <c r="AI49" s="1">
        <v>10</v>
      </c>
      <c r="AJ49" s="1">
        <v>1245.31650641026</v>
      </c>
      <c r="AK49" s="1">
        <f>AJ49-AK36</f>
        <v>56.445378293313297</v>
      </c>
      <c r="AL49" s="1">
        <v>10</v>
      </c>
      <c r="AM49" s="1">
        <v>1253.0928176795601</v>
      </c>
      <c r="AN49" s="1">
        <f>AM49-AN36</f>
        <v>76.090206228476745</v>
      </c>
      <c r="AO49" s="1">
        <v>10</v>
      </c>
      <c r="AP49" s="1">
        <v>1288.4229480736999</v>
      </c>
      <c r="AQ49" s="1">
        <f>AP49-AQ36</f>
        <v>82.222885268996606</v>
      </c>
      <c r="AR49" s="1">
        <v>10</v>
      </c>
      <c r="AS49" s="1">
        <v>1267.1459923664099</v>
      </c>
      <c r="AT49" s="1">
        <f>AS49-AT36</f>
        <v>31.031196979903143</v>
      </c>
      <c r="AV49" s="5"/>
      <c r="AW49" s="2"/>
      <c r="AX49" s="1">
        <v>10</v>
      </c>
      <c r="AY49" s="1">
        <v>1217</v>
      </c>
      <c r="AZ49" s="1">
        <f t="shared" si="21"/>
        <v>227</v>
      </c>
      <c r="BA49" s="1">
        <v>10</v>
      </c>
      <c r="BB49" s="1">
        <v>1111</v>
      </c>
      <c r="BC49" s="1">
        <f t="shared" si="22"/>
        <v>129</v>
      </c>
      <c r="BD49" s="1">
        <v>10</v>
      </c>
      <c r="BE49" s="1">
        <v>1185</v>
      </c>
      <c r="BF49" s="1">
        <f t="shared" si="23"/>
        <v>211</v>
      </c>
      <c r="BG49" s="1">
        <v>10</v>
      </c>
      <c r="BH49" s="1">
        <v>1098</v>
      </c>
      <c r="BI49" s="1">
        <f t="shared" si="24"/>
        <v>125</v>
      </c>
      <c r="BJ49" s="1">
        <v>10</v>
      </c>
      <c r="BK49" s="1">
        <v>1054</v>
      </c>
      <c r="BL49" s="1">
        <f t="shared" si="25"/>
        <v>73</v>
      </c>
      <c r="BN49" s="5"/>
      <c r="BP49" s="1">
        <v>10</v>
      </c>
      <c r="BQ49" s="1">
        <v>1723.6579463701801</v>
      </c>
      <c r="BR49" s="1">
        <f>BQ49-BR36</f>
        <v>465.51664696484681</v>
      </c>
      <c r="BS49" s="1">
        <v>10</v>
      </c>
      <c r="BT49" s="1">
        <v>1574.3689877961201</v>
      </c>
      <c r="BU49" s="1">
        <f>BT49-BU36</f>
        <v>228.62849530260019</v>
      </c>
      <c r="BV49" s="1">
        <v>10</v>
      </c>
      <c r="BW49" s="1">
        <v>1628.0947791164699</v>
      </c>
      <c r="BX49" s="1">
        <f>BW49-BX36</f>
        <v>143.49591171938664</v>
      </c>
      <c r="BY49" s="1">
        <v>10</v>
      </c>
      <c r="BZ49" s="1">
        <v>1507.9186217008801</v>
      </c>
      <c r="CA49" s="1">
        <f>BZ49-CA36</f>
        <v>-0.60957412077004847</v>
      </c>
      <c r="CC49" s="5"/>
      <c r="CD49" s="5"/>
      <c r="CE49" s="1">
        <v>10</v>
      </c>
      <c r="CF49" s="1">
        <v>1201.0131313131301</v>
      </c>
      <c r="CG49" s="1">
        <f t="shared" si="26"/>
        <v>137.01313131313009</v>
      </c>
      <c r="CH49" s="1">
        <v>10</v>
      </c>
      <c r="CI49" s="1">
        <v>1379.4550050556099</v>
      </c>
      <c r="CJ49" s="1">
        <f t="shared" si="27"/>
        <v>123.45500505560994</v>
      </c>
      <c r="CK49" s="1">
        <v>10</v>
      </c>
      <c r="CL49" s="1">
        <v>1419.6188289322599</v>
      </c>
      <c r="CM49" s="1">
        <f t="shared" si="28"/>
        <v>-25.38117106774007</v>
      </c>
      <c r="CN49" s="1">
        <v>10</v>
      </c>
      <c r="CO49" s="1">
        <v>1167.7593152064501</v>
      </c>
      <c r="CP49" s="1">
        <f t="shared" si="29"/>
        <v>57.759315206450083</v>
      </c>
      <c r="CQ49" s="5"/>
      <c r="CR49" s="5"/>
      <c r="CS49" s="2"/>
      <c r="CT49" s="1">
        <v>10</v>
      </c>
      <c r="CU49" s="1">
        <v>1440.2304625199399</v>
      </c>
      <c r="CV49" s="1">
        <f t="shared" si="30"/>
        <v>207.23046251993992</v>
      </c>
      <c r="CW49" s="1">
        <v>10</v>
      </c>
      <c r="CX49" s="1">
        <v>1520.8161157024799</v>
      </c>
      <c r="CY49" s="1">
        <f t="shared" si="31"/>
        <v>159.81611570247992</v>
      </c>
      <c r="CZ49" s="1">
        <v>10</v>
      </c>
      <c r="DA49" s="1">
        <v>1666.0993150684899</v>
      </c>
      <c r="DB49" s="1">
        <f t="shared" si="32"/>
        <v>258.09931506848989</v>
      </c>
      <c r="DC49" s="1">
        <v>10</v>
      </c>
      <c r="DD49" s="1">
        <v>1838.71090909091</v>
      </c>
      <c r="DE49" s="1">
        <f t="shared" si="33"/>
        <v>368.71090909091004</v>
      </c>
      <c r="DG49" s="5"/>
      <c r="DH49" s="5"/>
      <c r="DI49" s="1">
        <v>10</v>
      </c>
      <c r="DJ49" s="1">
        <v>1829.43933685004</v>
      </c>
      <c r="DK49" s="1">
        <f t="shared" si="34"/>
        <v>255.43933685004004</v>
      </c>
      <c r="DL49" s="1">
        <v>10</v>
      </c>
      <c r="DM49" s="1">
        <v>1602.3344537815101</v>
      </c>
      <c r="DN49" s="1">
        <f t="shared" si="35"/>
        <v>347.33445378151009</v>
      </c>
      <c r="DO49" s="1">
        <v>10</v>
      </c>
      <c r="DP49" s="1">
        <v>1583.4053156146199</v>
      </c>
      <c r="DQ49" s="1">
        <f t="shared" si="36"/>
        <v>292.40531561461989</v>
      </c>
      <c r="DR49" s="1">
        <v>10</v>
      </c>
      <c r="DS49" s="1">
        <v>1590.6633840644599</v>
      </c>
      <c r="DT49" s="1">
        <f t="shared" si="37"/>
        <v>148.66338406445993</v>
      </c>
      <c r="DV49" s="5"/>
      <c r="DW49" s="5"/>
      <c r="DX49" s="1">
        <v>10</v>
      </c>
      <c r="DY49" s="1">
        <v>2504.9148745519701</v>
      </c>
      <c r="DZ49" s="1">
        <f t="shared" si="38"/>
        <v>76.914874551970115</v>
      </c>
      <c r="EA49" s="1">
        <v>10</v>
      </c>
      <c r="EB49" s="1">
        <v>2696.1090090090102</v>
      </c>
      <c r="EC49" s="1">
        <f t="shared" si="39"/>
        <v>322.10900900901015</v>
      </c>
      <c r="ED49" s="1">
        <v>10</v>
      </c>
      <c r="EE49" s="1">
        <v>2703.4485190409</v>
      </c>
      <c r="EF49" s="1">
        <f t="shared" si="40"/>
        <v>-43.55148095909999</v>
      </c>
      <c r="EG49" s="1">
        <v>10</v>
      </c>
      <c r="EH49" s="1">
        <v>2851.0178443968598</v>
      </c>
      <c r="EI49" s="1">
        <f t="shared" si="41"/>
        <v>104.0178443968598</v>
      </c>
      <c r="EJ49" s="5"/>
      <c r="EK49" s="5"/>
      <c r="EL49" s="2"/>
      <c r="EM49" s="1">
        <v>10</v>
      </c>
      <c r="EN49" s="1">
        <v>1565.14842578711</v>
      </c>
      <c r="EO49" s="1">
        <f t="shared" si="42"/>
        <v>314.14842578711</v>
      </c>
      <c r="EP49" s="1">
        <v>10</v>
      </c>
      <c r="EQ49" s="1">
        <v>1609.5630413859501</v>
      </c>
      <c r="ER49" s="1">
        <f t="shared" si="43"/>
        <v>372.5630413859501</v>
      </c>
      <c r="ES49" s="1">
        <v>10</v>
      </c>
      <c r="ET49" s="1">
        <v>1581.81809872029</v>
      </c>
      <c r="EU49" s="1">
        <f t="shared" si="44"/>
        <v>313.81809872028998</v>
      </c>
      <c r="EV49" s="1">
        <v>10</v>
      </c>
      <c r="EW49" s="1">
        <v>1569.8065217391299</v>
      </c>
      <c r="EX49" s="1">
        <f t="shared" si="45"/>
        <v>283.80652173912995</v>
      </c>
      <c r="EZ49" s="5"/>
      <c r="FA49" s="5"/>
      <c r="FB49" s="1">
        <v>10</v>
      </c>
      <c r="FC49" s="1">
        <v>2565.6889061287802</v>
      </c>
      <c r="FD49" s="1">
        <f t="shared" si="46"/>
        <v>86.688906128780218</v>
      </c>
      <c r="FE49" s="1">
        <v>10</v>
      </c>
      <c r="FF49" s="1">
        <v>2700.7468996617799</v>
      </c>
      <c r="FG49" s="1">
        <f t="shared" si="47"/>
        <v>73.746899661779935</v>
      </c>
      <c r="FH49" s="1">
        <v>10</v>
      </c>
      <c r="FI49" s="1">
        <v>3075.4825700615202</v>
      </c>
      <c r="FJ49" s="1">
        <f t="shared" si="48"/>
        <v>-108.51742993847984</v>
      </c>
      <c r="FK49" s="1">
        <v>10</v>
      </c>
      <c r="FL49" s="1">
        <v>3125.3977358490602</v>
      </c>
      <c r="FM49" s="1">
        <f t="shared" si="49"/>
        <v>226.39773584906015</v>
      </c>
      <c r="FO49" s="5"/>
      <c r="FP49" s="5"/>
      <c r="FQ49" s="1">
        <v>10</v>
      </c>
      <c r="FR49" s="1">
        <v>1786.75482093664</v>
      </c>
      <c r="FS49" s="1">
        <f t="shared" si="50"/>
        <v>341.75482093664004</v>
      </c>
      <c r="FT49" s="1">
        <v>10</v>
      </c>
      <c r="FU49" s="1">
        <v>1719.14091680815</v>
      </c>
      <c r="FV49" s="1">
        <f t="shared" si="51"/>
        <v>334.14091680815</v>
      </c>
      <c r="FW49" s="1">
        <v>10</v>
      </c>
      <c r="FX49" s="1">
        <v>1763.8599640933601</v>
      </c>
      <c r="FY49" s="1">
        <f t="shared" si="52"/>
        <v>370.85996409336008</v>
      </c>
      <c r="FZ49" s="1">
        <v>10</v>
      </c>
      <c r="GA49" s="1">
        <v>1831.3288166215</v>
      </c>
      <c r="GB49" s="1">
        <f t="shared" si="53"/>
        <v>438.32881662149998</v>
      </c>
      <c r="GE49" s="5"/>
      <c r="GF49" s="1">
        <v>10</v>
      </c>
      <c r="GG49" s="1">
        <v>1941.2661691542301</v>
      </c>
      <c r="GH49" s="1">
        <f t="shared" si="54"/>
        <v>171.26616915423006</v>
      </c>
      <c r="GI49" s="1">
        <v>10</v>
      </c>
      <c r="GJ49" s="1">
        <v>2116.7864583333298</v>
      </c>
      <c r="GK49" s="1">
        <f t="shared" si="55"/>
        <v>290.78645833332985</v>
      </c>
      <c r="GL49" s="1">
        <v>10</v>
      </c>
      <c r="GM49" s="1">
        <v>2097.9327052489898</v>
      </c>
      <c r="GN49" s="1">
        <f t="shared" si="56"/>
        <v>376.93270524898981</v>
      </c>
      <c r="GO49" s="1">
        <v>10</v>
      </c>
      <c r="GP49" s="1">
        <v>2094.0413318025298</v>
      </c>
      <c r="GQ49" s="1">
        <f t="shared" si="57"/>
        <v>270.04133180252984</v>
      </c>
      <c r="GR49" s="5"/>
      <c r="GS49" s="5"/>
      <c r="GT49" s="2"/>
      <c r="GU49" s="1">
        <v>10</v>
      </c>
      <c r="GV49" s="1">
        <v>3028</v>
      </c>
      <c r="GW49" s="1">
        <f t="shared" si="58"/>
        <v>2124</v>
      </c>
      <c r="GX49" s="1">
        <v>10</v>
      </c>
      <c r="GY49" s="1">
        <v>2366</v>
      </c>
      <c r="GZ49" s="1">
        <f t="shared" si="59"/>
        <v>1439</v>
      </c>
      <c r="HA49" s="1">
        <v>10</v>
      </c>
      <c r="HB49" s="1">
        <v>2985</v>
      </c>
      <c r="HC49" s="1">
        <f t="shared" si="60"/>
        <v>2091</v>
      </c>
      <c r="HD49" s="1">
        <v>10</v>
      </c>
      <c r="HE49" s="1">
        <v>3196</v>
      </c>
      <c r="HF49" s="1">
        <f t="shared" si="61"/>
        <v>2320</v>
      </c>
      <c r="HG49" s="1">
        <v>10</v>
      </c>
      <c r="HH49" s="1">
        <v>3239</v>
      </c>
      <c r="HI49" s="1">
        <f t="shared" si="62"/>
        <v>2404</v>
      </c>
      <c r="HL49" s="5"/>
      <c r="HM49" s="1">
        <v>10</v>
      </c>
      <c r="HN49" s="1">
        <v>2625.5176579925701</v>
      </c>
      <c r="HO49" s="1">
        <f>HN49-HO36</f>
        <v>1605.1471546991693</v>
      </c>
      <c r="HP49" s="1">
        <v>10</v>
      </c>
      <c r="HQ49" s="1">
        <v>2506.9265917603002</v>
      </c>
      <c r="HR49" s="1">
        <f>HQ49-HR36</f>
        <v>1482.8004132364642</v>
      </c>
      <c r="HS49" s="1">
        <v>10</v>
      </c>
      <c r="HT49" s="1">
        <v>2154.9610619468999</v>
      </c>
      <c r="HU49" s="1">
        <f>HT49-HU36</f>
        <v>1109.3467904487186</v>
      </c>
      <c r="HV49" s="1">
        <v>10</v>
      </c>
      <c r="HW49" s="1">
        <v>2679.2256331542599</v>
      </c>
      <c r="HX49" s="1">
        <f>HW49-HX36</f>
        <v>1631.1479319263951</v>
      </c>
      <c r="HZ49" s="5"/>
      <c r="IA49" s="5"/>
      <c r="IB49" s="1">
        <v>10</v>
      </c>
      <c r="IC49" s="1">
        <v>3461.0418410041798</v>
      </c>
      <c r="ID49" s="1">
        <f>IC49-ID36</f>
        <v>1647.0295355556098</v>
      </c>
      <c r="IE49" s="1">
        <v>10</v>
      </c>
      <c r="IF49" s="1">
        <v>2858.0363495746301</v>
      </c>
      <c r="IG49" s="1">
        <f>IF49-IG36</f>
        <v>1862.9682782462019</v>
      </c>
      <c r="IH49" s="1">
        <v>10</v>
      </c>
      <c r="II49" s="1">
        <v>3268.3798882681599</v>
      </c>
      <c r="IJ49" s="1">
        <f>II49-IJ36</f>
        <v>2284.1901807967524</v>
      </c>
      <c r="IK49" s="1">
        <v>10</v>
      </c>
      <c r="IL49" s="1">
        <v>3699.8053740014502</v>
      </c>
      <c r="IM49" s="1">
        <f>IL49-IM36</f>
        <v>2716.4028223104788</v>
      </c>
      <c r="IN49" s="5"/>
      <c r="IO49" s="5"/>
      <c r="IP49" s="2"/>
      <c r="IQ49" s="1">
        <v>10</v>
      </c>
      <c r="IR49" s="1">
        <v>2197</v>
      </c>
      <c r="IS49" s="1">
        <f t="shared" si="63"/>
        <v>1313</v>
      </c>
      <c r="IT49" s="1">
        <v>10</v>
      </c>
      <c r="IU49" s="1">
        <v>2491</v>
      </c>
      <c r="IV49" s="1">
        <f t="shared" si="64"/>
        <v>1599</v>
      </c>
      <c r="IW49" s="1">
        <v>10</v>
      </c>
      <c r="IX49" s="1">
        <v>2426</v>
      </c>
      <c r="IY49" s="1">
        <f t="shared" si="65"/>
        <v>1536</v>
      </c>
      <c r="IZ49" s="1">
        <v>10</v>
      </c>
      <c r="JA49" s="1">
        <v>2173</v>
      </c>
      <c r="JB49" s="1">
        <f t="shared" si="66"/>
        <v>1284</v>
      </c>
      <c r="JC49" s="1">
        <v>10</v>
      </c>
      <c r="JD49" s="1">
        <v>2876</v>
      </c>
      <c r="JE49" s="1">
        <f t="shared" si="67"/>
        <v>2003</v>
      </c>
      <c r="JG49" s="5"/>
      <c r="JH49" s="5"/>
      <c r="JI49" s="1">
        <v>10</v>
      </c>
      <c r="JJ49" s="1">
        <v>2651.3185929648198</v>
      </c>
      <c r="JK49" s="1">
        <f t="shared" si="68"/>
        <v>1518.3185929648198</v>
      </c>
      <c r="JL49" s="1">
        <v>10</v>
      </c>
      <c r="JM49" s="1">
        <v>2418.4651162790701</v>
      </c>
      <c r="JN49" s="1">
        <f t="shared" si="69"/>
        <v>1314.4651162790701</v>
      </c>
      <c r="JO49" s="1">
        <v>10</v>
      </c>
      <c r="JP49" s="1">
        <v>1887.24551463645</v>
      </c>
      <c r="JQ49" s="1">
        <f t="shared" si="70"/>
        <v>785.24551463645003</v>
      </c>
      <c r="JR49" s="1">
        <v>10</v>
      </c>
      <c r="JS49" s="1">
        <v>1985.96683250415</v>
      </c>
      <c r="JT49" s="1">
        <f t="shared" si="71"/>
        <v>876.96683250415003</v>
      </c>
      <c r="JV49" s="5"/>
      <c r="JW49" s="5"/>
      <c r="JX49" s="1">
        <v>10</v>
      </c>
      <c r="JY49" s="1">
        <v>3164.5107296137298</v>
      </c>
      <c r="JZ49" s="1">
        <f t="shared" si="72"/>
        <v>1498.5107296137298</v>
      </c>
      <c r="KA49" s="1">
        <v>10</v>
      </c>
      <c r="KB49" s="1">
        <v>2764.1475409836098</v>
      </c>
      <c r="KC49" s="1">
        <f t="shared" si="73"/>
        <v>1417.1475409836098</v>
      </c>
      <c r="KD49" s="1">
        <v>10</v>
      </c>
      <c r="KE49" s="1">
        <v>2211.8482142857101</v>
      </c>
      <c r="KF49" s="1">
        <f t="shared" si="74"/>
        <v>960.84821428571013</v>
      </c>
      <c r="KG49" s="1">
        <v>10</v>
      </c>
      <c r="KH49" s="1">
        <v>1611.3122112211199</v>
      </c>
      <c r="KI49" s="1">
        <f>KH49-KI36</f>
        <v>596.68792405981992</v>
      </c>
      <c r="KJ49" s="5"/>
      <c r="KK49" s="5"/>
      <c r="KL49" s="2"/>
      <c r="KM49" s="1">
        <v>10</v>
      </c>
      <c r="KN49" s="1">
        <v>2100</v>
      </c>
      <c r="KO49" s="1">
        <f t="shared" si="75"/>
        <v>1095</v>
      </c>
      <c r="KP49" s="1">
        <v>10</v>
      </c>
      <c r="KQ49" s="1">
        <v>1730</v>
      </c>
      <c r="KR49" s="1">
        <f t="shared" si="76"/>
        <v>712</v>
      </c>
      <c r="KS49" s="1">
        <v>10</v>
      </c>
      <c r="KT49" s="1">
        <v>2349</v>
      </c>
      <c r="KU49" s="1">
        <f t="shared" si="77"/>
        <v>1240</v>
      </c>
      <c r="KV49" s="1">
        <v>10</v>
      </c>
      <c r="KW49" s="1">
        <v>2941</v>
      </c>
      <c r="KX49" s="1">
        <f t="shared" si="78"/>
        <v>1885</v>
      </c>
      <c r="KZ49" s="5"/>
      <c r="LA49" s="5"/>
      <c r="LB49" s="1">
        <v>10</v>
      </c>
      <c r="LC49" s="1">
        <v>1737</v>
      </c>
      <c r="LD49" s="1">
        <f t="shared" si="79"/>
        <v>584</v>
      </c>
      <c r="LE49" s="1">
        <v>10</v>
      </c>
      <c r="LF49" s="1">
        <v>2476</v>
      </c>
      <c r="LG49" s="1">
        <f t="shared" si="80"/>
        <v>1371</v>
      </c>
      <c r="LH49" s="1">
        <v>10</v>
      </c>
      <c r="LI49" s="1">
        <v>3001</v>
      </c>
      <c r="LJ49" s="1">
        <f t="shared" si="81"/>
        <v>1856</v>
      </c>
      <c r="LK49" s="1">
        <v>10</v>
      </c>
      <c r="LL49" s="1">
        <v>1813</v>
      </c>
      <c r="LM49" s="1">
        <f t="shared" si="82"/>
        <v>620</v>
      </c>
      <c r="LO49" s="5"/>
      <c r="LP49" s="5"/>
      <c r="LQ49" s="1">
        <v>10</v>
      </c>
      <c r="LR49" s="1">
        <v>2658</v>
      </c>
      <c r="LS49" s="1">
        <f t="shared" si="83"/>
        <v>1316</v>
      </c>
      <c r="LT49" s="1">
        <v>10</v>
      </c>
      <c r="LU49" s="1">
        <v>2226</v>
      </c>
      <c r="LV49" s="1">
        <f t="shared" si="84"/>
        <v>894</v>
      </c>
      <c r="LW49" s="1">
        <v>10</v>
      </c>
      <c r="LX49" s="1">
        <v>3613</v>
      </c>
      <c r="LY49" s="1">
        <f t="shared" si="85"/>
        <v>2286</v>
      </c>
      <c r="LZ49" s="1">
        <v>10</v>
      </c>
      <c r="MA49" s="1">
        <v>2999</v>
      </c>
      <c r="MB49" s="1">
        <f t="shared" si="86"/>
        <v>1543</v>
      </c>
      <c r="MC49" s="5"/>
      <c r="MD49" s="5"/>
      <c r="ME49" s="2"/>
      <c r="MF49" s="1">
        <v>10</v>
      </c>
      <c r="MG49" s="1">
        <v>3878</v>
      </c>
      <c r="MH49" s="1">
        <f t="shared" si="9"/>
        <v>1323</v>
      </c>
      <c r="MI49" s="1">
        <v>10</v>
      </c>
      <c r="MJ49" s="1">
        <v>3397</v>
      </c>
      <c r="MK49" s="1">
        <f t="shared" si="10"/>
        <v>819</v>
      </c>
      <c r="ML49" s="1">
        <v>10</v>
      </c>
      <c r="MM49" s="1">
        <v>3180</v>
      </c>
      <c r="MN49" s="1">
        <f t="shared" si="11"/>
        <v>611</v>
      </c>
      <c r="MO49" s="1">
        <v>10</v>
      </c>
      <c r="MP49" s="1">
        <v>4103</v>
      </c>
      <c r="MQ49" s="1">
        <f t="shared" si="12"/>
        <v>1553</v>
      </c>
      <c r="MS49" s="5"/>
      <c r="MT49" s="5"/>
      <c r="MU49" s="1">
        <v>10</v>
      </c>
      <c r="MV49" s="1">
        <v>1748</v>
      </c>
      <c r="MW49" s="1">
        <f t="shared" si="13"/>
        <v>538</v>
      </c>
      <c r="MX49" s="1">
        <v>10</v>
      </c>
      <c r="MY49" s="1">
        <v>2472</v>
      </c>
      <c r="MZ49" s="1">
        <f t="shared" si="14"/>
        <v>1204</v>
      </c>
      <c r="NA49" s="1">
        <v>10</v>
      </c>
      <c r="NB49" s="1">
        <v>2781</v>
      </c>
      <c r="NC49" s="1">
        <f t="shared" si="15"/>
        <v>1353</v>
      </c>
      <c r="ND49" s="1">
        <v>10</v>
      </c>
      <c r="NE49" s="1">
        <v>2257</v>
      </c>
      <c r="NF49" s="1">
        <f t="shared" si="16"/>
        <v>884</v>
      </c>
      <c r="NH49" s="5"/>
      <c r="NI49" s="5"/>
      <c r="NJ49" s="1">
        <v>10</v>
      </c>
      <c r="NK49" s="1">
        <v>3570</v>
      </c>
      <c r="NL49" s="1">
        <f t="shared" si="17"/>
        <v>1811</v>
      </c>
      <c r="NM49" s="1">
        <v>10</v>
      </c>
      <c r="NN49" s="1">
        <v>3254</v>
      </c>
      <c r="NO49" s="1">
        <f t="shared" si="18"/>
        <v>1472</v>
      </c>
      <c r="NP49" s="1">
        <v>10</v>
      </c>
      <c r="NQ49" s="1">
        <v>3789</v>
      </c>
      <c r="NR49" s="1">
        <f t="shared" si="19"/>
        <v>1872</v>
      </c>
      <c r="NS49" s="1">
        <v>10</v>
      </c>
      <c r="NT49" s="1">
        <v>3387</v>
      </c>
      <c r="NU49" s="1">
        <f t="shared" si="20"/>
        <v>1410</v>
      </c>
    </row>
    <row r="50" spans="1:385" x14ac:dyDescent="0.25">
      <c r="A50" s="2"/>
      <c r="B50" s="1">
        <v>11</v>
      </c>
      <c r="C50" s="1">
        <v>989</v>
      </c>
      <c r="D50" s="1">
        <f t="shared" si="4"/>
        <v>152</v>
      </c>
      <c r="E50" s="1">
        <v>11</v>
      </c>
      <c r="F50" s="1">
        <v>963</v>
      </c>
      <c r="G50" s="1">
        <f t="shared" si="5"/>
        <v>111</v>
      </c>
      <c r="H50" s="1">
        <v>11</v>
      </c>
      <c r="I50" s="1">
        <v>997</v>
      </c>
      <c r="J50" s="1">
        <f t="shared" si="6"/>
        <v>130</v>
      </c>
      <c r="K50" s="1">
        <v>11</v>
      </c>
      <c r="L50" s="1">
        <v>1063</v>
      </c>
      <c r="M50" s="1">
        <f t="shared" si="7"/>
        <v>227</v>
      </c>
      <c r="N50" s="1">
        <v>11</v>
      </c>
      <c r="O50" s="1">
        <v>937</v>
      </c>
      <c r="P50" s="1">
        <f t="shared" si="8"/>
        <v>101</v>
      </c>
      <c r="S50" s="5"/>
      <c r="T50" s="1">
        <v>11</v>
      </c>
      <c r="U50" s="1">
        <v>1156.0856291883799</v>
      </c>
      <c r="V50" s="1">
        <f>U50-V36</f>
        <v>144.41350118836692</v>
      </c>
      <c r="W50" s="1">
        <v>11</v>
      </c>
      <c r="X50" s="1">
        <v>1160.9050583657599</v>
      </c>
      <c r="Y50" s="1">
        <f>X50-Y36</f>
        <v>137.11557229921857</v>
      </c>
      <c r="Z50" s="1">
        <v>11</v>
      </c>
      <c r="AA50" s="1">
        <v>1101.7797619047601</v>
      </c>
      <c r="AB50" s="1">
        <f>AA50-AB36</f>
        <v>70.05964665907004</v>
      </c>
      <c r="AC50" s="1">
        <v>11</v>
      </c>
      <c r="AD50" s="1">
        <v>1164.8916562889201</v>
      </c>
      <c r="AE50" s="1">
        <f>AD50-AE36</f>
        <v>131.72481110172021</v>
      </c>
      <c r="AI50" s="1">
        <v>11</v>
      </c>
      <c r="AJ50" s="1">
        <v>1270.0580286168499</v>
      </c>
      <c r="AK50" s="1">
        <f>AJ50-AK36</f>
        <v>81.186900499903231</v>
      </c>
      <c r="AL50" s="1">
        <v>11</v>
      </c>
      <c r="AM50" s="1">
        <v>1252.8777056277099</v>
      </c>
      <c r="AN50" s="1">
        <f>AM50-AN36</f>
        <v>75.87509417662659</v>
      </c>
      <c r="AO50" s="1">
        <v>11</v>
      </c>
      <c r="AP50" s="1">
        <v>1259.35393734124</v>
      </c>
      <c r="AQ50" s="1">
        <f>AP50-AQ36</f>
        <v>53.153874536536705</v>
      </c>
      <c r="AR50" s="1">
        <v>11</v>
      </c>
      <c r="AS50" s="1">
        <v>1236.8605313093001</v>
      </c>
      <c r="AT50" s="1">
        <f>AS50-AT36</f>
        <v>0.74573592279330114</v>
      </c>
      <c r="AV50" s="5"/>
      <c r="AW50" s="2"/>
      <c r="AX50" s="1">
        <v>11</v>
      </c>
      <c r="AY50" s="1">
        <v>1233</v>
      </c>
      <c r="AZ50" s="1">
        <f t="shared" si="21"/>
        <v>243</v>
      </c>
      <c r="BA50" s="1">
        <v>11</v>
      </c>
      <c r="BB50" s="1">
        <v>1162</v>
      </c>
      <c r="BC50" s="1">
        <f t="shared" si="22"/>
        <v>180</v>
      </c>
      <c r="BD50" s="1">
        <v>11</v>
      </c>
      <c r="BE50" s="1">
        <v>1135</v>
      </c>
      <c r="BF50" s="1">
        <f t="shared" si="23"/>
        <v>161</v>
      </c>
      <c r="BG50" s="1">
        <v>11</v>
      </c>
      <c r="BH50" s="1">
        <v>1072</v>
      </c>
      <c r="BI50" s="1">
        <f t="shared" si="24"/>
        <v>99</v>
      </c>
      <c r="BJ50" s="1">
        <v>11</v>
      </c>
      <c r="BK50" s="1">
        <v>1024</v>
      </c>
      <c r="BL50" s="1">
        <f t="shared" si="25"/>
        <v>43</v>
      </c>
      <c r="BN50" s="5"/>
      <c r="BP50" s="1">
        <v>11</v>
      </c>
      <c r="BQ50" s="1">
        <v>1784.6076618229899</v>
      </c>
      <c r="BR50" s="1">
        <f>BQ50-BR36</f>
        <v>526.46636241765668</v>
      </c>
      <c r="BS50" s="1">
        <v>11</v>
      </c>
      <c r="BT50" s="1">
        <v>1566.6169906407499</v>
      </c>
      <c r="BU50" s="1">
        <f>BT50-BU36</f>
        <v>220.87649814723</v>
      </c>
      <c r="BV50" s="1">
        <v>11</v>
      </c>
      <c r="BW50" s="1">
        <v>1642.7849720223801</v>
      </c>
      <c r="BX50" s="1">
        <f>BW50-BX36</f>
        <v>158.18610462529682</v>
      </c>
      <c r="BY50" s="1">
        <v>11</v>
      </c>
      <c r="BZ50" s="1">
        <v>1564.7751824817501</v>
      </c>
      <c r="CA50" s="1">
        <f>BZ50-CA36</f>
        <v>56.246986660099992</v>
      </c>
      <c r="CC50" s="5"/>
      <c r="CD50" s="5"/>
      <c r="CE50" s="1">
        <v>11</v>
      </c>
      <c r="CF50" s="1">
        <v>1326.79736575481</v>
      </c>
      <c r="CG50" s="1">
        <f t="shared" si="26"/>
        <v>262.79736575481002</v>
      </c>
      <c r="CH50" s="1">
        <v>11</v>
      </c>
      <c r="CI50" s="1">
        <v>1430.2184959349599</v>
      </c>
      <c r="CJ50" s="1">
        <f t="shared" si="27"/>
        <v>174.21849593495995</v>
      </c>
      <c r="CK50" s="1">
        <v>11</v>
      </c>
      <c r="CL50" s="1">
        <v>1498.72457142857</v>
      </c>
      <c r="CM50" s="1">
        <f t="shared" si="28"/>
        <v>53.724571428570016</v>
      </c>
      <c r="CN50" s="1">
        <v>11</v>
      </c>
      <c r="CO50" s="1">
        <v>1232.3245436105501</v>
      </c>
      <c r="CP50" s="1">
        <f t="shared" si="29"/>
        <v>122.32454361055011</v>
      </c>
      <c r="CQ50" s="5"/>
      <c r="CR50" s="5"/>
      <c r="CS50" s="2"/>
      <c r="CT50" s="1">
        <v>11</v>
      </c>
      <c r="CU50" s="1">
        <v>1535.5498802873101</v>
      </c>
      <c r="CV50" s="1">
        <f t="shared" si="30"/>
        <v>302.54988028731009</v>
      </c>
      <c r="CW50" s="1">
        <v>11</v>
      </c>
      <c r="CX50" s="1">
        <v>1620.17333333333</v>
      </c>
      <c r="CY50" s="1">
        <f t="shared" si="31"/>
        <v>259.17333333332999</v>
      </c>
      <c r="CZ50" s="1">
        <v>11</v>
      </c>
      <c r="DA50" s="1">
        <v>1712.24914285714</v>
      </c>
      <c r="DB50" s="1">
        <f t="shared" si="32"/>
        <v>304.24914285713999</v>
      </c>
      <c r="DC50" s="1">
        <v>11</v>
      </c>
      <c r="DD50" s="1">
        <v>1830.99180327869</v>
      </c>
      <c r="DE50" s="1">
        <f t="shared" si="33"/>
        <v>360.99180327868999</v>
      </c>
      <c r="DG50" s="5"/>
      <c r="DH50" s="5"/>
      <c r="DI50" s="1">
        <v>11</v>
      </c>
      <c r="DJ50" s="1">
        <v>1866.8031437125701</v>
      </c>
      <c r="DK50" s="1">
        <f t="shared" si="34"/>
        <v>292.80314371257009</v>
      </c>
      <c r="DL50" s="1">
        <v>11</v>
      </c>
      <c r="DM50" s="1">
        <v>1605.4292845257901</v>
      </c>
      <c r="DN50" s="1">
        <f t="shared" si="35"/>
        <v>350.42928452579008</v>
      </c>
      <c r="DO50" s="1">
        <v>11</v>
      </c>
      <c r="DP50" s="1">
        <v>1489.9591611479</v>
      </c>
      <c r="DQ50" s="1">
        <f t="shared" si="36"/>
        <v>198.95916114789998</v>
      </c>
      <c r="DR50" s="1">
        <v>11</v>
      </c>
      <c r="DS50" s="1">
        <v>1669.16902654867</v>
      </c>
      <c r="DT50" s="1">
        <f t="shared" si="37"/>
        <v>227.16902654866999</v>
      </c>
      <c r="DV50" s="5"/>
      <c r="DW50" s="5"/>
      <c r="DX50" s="1">
        <v>11</v>
      </c>
      <c r="DY50" s="1">
        <v>2620.92466367713</v>
      </c>
      <c r="DZ50" s="1">
        <f t="shared" si="38"/>
        <v>192.92466367712996</v>
      </c>
      <c r="EA50" s="1">
        <v>11</v>
      </c>
      <c r="EB50" s="1">
        <v>2564.5792300805701</v>
      </c>
      <c r="EC50" s="1">
        <f t="shared" si="39"/>
        <v>190.57923008057014</v>
      </c>
      <c r="ED50" s="1">
        <v>11</v>
      </c>
      <c r="EE50" s="1">
        <v>2806</v>
      </c>
      <c r="EF50" s="1">
        <f t="shared" si="40"/>
        <v>59</v>
      </c>
      <c r="EG50" s="1">
        <v>11</v>
      </c>
      <c r="EH50" s="1">
        <v>2909.77652050919</v>
      </c>
      <c r="EI50" s="1">
        <f t="shared" si="41"/>
        <v>162.77652050919005</v>
      </c>
      <c r="EJ50" s="5"/>
      <c r="EK50" s="5"/>
      <c r="EL50" s="2"/>
      <c r="EM50" s="1">
        <v>11</v>
      </c>
      <c r="EN50" s="1">
        <v>1556.6179104477601</v>
      </c>
      <c r="EO50" s="1">
        <f t="shared" si="42"/>
        <v>305.6179104477601</v>
      </c>
      <c r="EP50" s="1">
        <v>11</v>
      </c>
      <c r="EQ50" s="1">
        <v>1527.8592233009699</v>
      </c>
      <c r="ER50" s="1">
        <f t="shared" si="43"/>
        <v>290.85922330096992</v>
      </c>
      <c r="ES50" s="1">
        <v>11</v>
      </c>
      <c r="ET50" s="1">
        <v>1581.1919561243101</v>
      </c>
      <c r="EU50" s="1">
        <f t="shared" si="44"/>
        <v>313.19195612431008</v>
      </c>
      <c r="EV50" s="1">
        <v>11</v>
      </c>
      <c r="EW50" s="1">
        <v>1589.0439798125501</v>
      </c>
      <c r="EX50" s="1">
        <f t="shared" si="45"/>
        <v>303.04397981255011</v>
      </c>
      <c r="EZ50" s="5"/>
      <c r="FA50" s="5"/>
      <c r="FB50" s="1">
        <v>11</v>
      </c>
      <c r="FC50" s="1">
        <v>2584.3813169984701</v>
      </c>
      <c r="FD50" s="1">
        <f t="shared" si="46"/>
        <v>105.38131699847008</v>
      </c>
      <c r="FE50" s="1">
        <v>11</v>
      </c>
      <c r="FF50" s="1">
        <v>2794.7791619478999</v>
      </c>
      <c r="FG50" s="1">
        <f t="shared" si="47"/>
        <v>167.77916194789987</v>
      </c>
      <c r="FH50" s="1">
        <v>11</v>
      </c>
      <c r="FI50" s="1">
        <v>3026.98494182067</v>
      </c>
      <c r="FJ50" s="1">
        <f t="shared" si="48"/>
        <v>-157.01505817933003</v>
      </c>
      <c r="FK50" s="1">
        <v>11</v>
      </c>
      <c r="FL50" s="1">
        <v>3066.1516981132099</v>
      </c>
      <c r="FM50" s="1">
        <f t="shared" si="49"/>
        <v>167.15169811320993</v>
      </c>
      <c r="FO50" s="5"/>
      <c r="FP50" s="5"/>
      <c r="FQ50" s="1">
        <v>11</v>
      </c>
      <c r="FR50" s="1">
        <v>1992.72442396313</v>
      </c>
      <c r="FS50" s="1">
        <f t="shared" si="50"/>
        <v>547.72442396312999</v>
      </c>
      <c r="FT50" s="1">
        <v>11</v>
      </c>
      <c r="FU50" s="1">
        <v>1626.31244707875</v>
      </c>
      <c r="FV50" s="1">
        <f t="shared" si="51"/>
        <v>241.31244707874998</v>
      </c>
      <c r="FW50" s="1">
        <v>11</v>
      </c>
      <c r="FX50" s="1">
        <v>1657.1499102333901</v>
      </c>
      <c r="FY50" s="1">
        <f t="shared" si="52"/>
        <v>264.14991023339007</v>
      </c>
      <c r="FZ50" s="1">
        <v>11</v>
      </c>
      <c r="GA50" s="1">
        <v>1771.71981981982</v>
      </c>
      <c r="GB50" s="1">
        <f t="shared" si="53"/>
        <v>378.71981981982003</v>
      </c>
      <c r="GE50" s="5"/>
      <c r="GF50" s="1">
        <v>11</v>
      </c>
      <c r="GG50" s="1">
        <v>2007.8444165621099</v>
      </c>
      <c r="GH50" s="1">
        <f t="shared" si="54"/>
        <v>237.84441656210993</v>
      </c>
      <c r="GI50" s="1">
        <v>11</v>
      </c>
      <c r="GJ50" s="1">
        <v>1947.3837209302301</v>
      </c>
      <c r="GK50" s="1">
        <f t="shared" si="55"/>
        <v>121.38372093023008</v>
      </c>
      <c r="GL50" s="1">
        <v>11</v>
      </c>
      <c r="GM50" s="1">
        <v>2120.1059602649002</v>
      </c>
      <c r="GN50" s="1">
        <f t="shared" si="56"/>
        <v>399.1059602649002</v>
      </c>
      <c r="GO50" s="1">
        <v>11</v>
      </c>
      <c r="GP50" s="1">
        <v>2095.84192825112</v>
      </c>
      <c r="GQ50" s="1">
        <f t="shared" si="57"/>
        <v>271.84192825111995</v>
      </c>
      <c r="GR50" s="5"/>
      <c r="GS50" s="5"/>
      <c r="GT50" s="2"/>
      <c r="GU50" s="1">
        <v>11</v>
      </c>
      <c r="GV50" s="1">
        <v>2770</v>
      </c>
      <c r="GW50" s="1">
        <f t="shared" si="58"/>
        <v>1866</v>
      </c>
      <c r="GX50" s="1">
        <v>11</v>
      </c>
      <c r="GY50" s="1">
        <v>2877</v>
      </c>
      <c r="GZ50" s="1">
        <f t="shared" si="59"/>
        <v>1950</v>
      </c>
      <c r="HA50" s="1">
        <v>11</v>
      </c>
      <c r="HB50" s="1">
        <v>2676</v>
      </c>
      <c r="HC50" s="1">
        <f t="shared" si="60"/>
        <v>1782</v>
      </c>
      <c r="HD50" s="1">
        <v>11</v>
      </c>
      <c r="HE50" s="1">
        <v>2975</v>
      </c>
      <c r="HF50" s="1">
        <f t="shared" si="61"/>
        <v>2099</v>
      </c>
      <c r="HG50" s="1">
        <v>11</v>
      </c>
      <c r="HH50" s="1">
        <v>2793</v>
      </c>
      <c r="HI50" s="1">
        <f t="shared" si="62"/>
        <v>1958</v>
      </c>
      <c r="HL50" s="5"/>
      <c r="HM50" s="1">
        <v>11</v>
      </c>
      <c r="HN50" s="1">
        <v>2525.2952029520302</v>
      </c>
      <c r="HO50" s="1">
        <f>HN50-HO36</f>
        <v>1504.9246996586294</v>
      </c>
      <c r="HP50" s="1">
        <v>11</v>
      </c>
      <c r="HQ50" s="1">
        <v>2589.1480927449502</v>
      </c>
      <c r="HR50" s="1">
        <f>HQ50-HR36</f>
        <v>1565.0219142211142</v>
      </c>
      <c r="HS50" s="1">
        <v>11</v>
      </c>
      <c r="HT50" s="1">
        <v>2283.9202127659601</v>
      </c>
      <c r="HU50" s="1">
        <f>HT50-HU36</f>
        <v>1238.3059412677787</v>
      </c>
      <c r="HV50" s="1">
        <v>11</v>
      </c>
      <c r="HW50" s="1">
        <v>2609.9231939163501</v>
      </c>
      <c r="HX50" s="1">
        <f>HW50-HX36</f>
        <v>1561.8454926884854</v>
      </c>
      <c r="HZ50" s="5"/>
      <c r="IA50" s="5"/>
      <c r="IB50" s="1">
        <v>11</v>
      </c>
      <c r="IC50" s="1">
        <v>4112.1633941093996</v>
      </c>
      <c r="ID50" s="1">
        <f>IC50-ID36</f>
        <v>2298.1510886608294</v>
      </c>
      <c r="IE50" s="1">
        <v>11</v>
      </c>
      <c r="IF50" s="1">
        <v>3474.9476520400299</v>
      </c>
      <c r="IG50" s="1">
        <f>IF50-IG36</f>
        <v>2479.8795807116016</v>
      </c>
      <c r="IH50" s="1">
        <v>11</v>
      </c>
      <c r="II50" s="1">
        <v>3653.1410358565699</v>
      </c>
      <c r="IJ50" s="1">
        <f>II50-IJ36</f>
        <v>2668.9513283851625</v>
      </c>
      <c r="IK50" s="1">
        <v>11</v>
      </c>
      <c r="IL50" s="1">
        <v>3651.2817719680502</v>
      </c>
      <c r="IM50" s="1">
        <f>IL50-IM36</f>
        <v>2667.8792202770787</v>
      </c>
      <c r="IN50" s="5"/>
      <c r="IO50" s="5"/>
      <c r="IP50" s="2"/>
      <c r="IQ50" s="1">
        <v>11</v>
      </c>
      <c r="IR50" s="1">
        <v>2222</v>
      </c>
      <c r="IS50" s="1">
        <f t="shared" si="63"/>
        <v>1338</v>
      </c>
      <c r="IT50" s="1">
        <v>11</v>
      </c>
      <c r="IU50" s="1">
        <v>2450</v>
      </c>
      <c r="IV50" s="1">
        <f t="shared" si="64"/>
        <v>1558</v>
      </c>
      <c r="IW50" s="1">
        <v>11</v>
      </c>
      <c r="IX50" s="1">
        <v>2232</v>
      </c>
      <c r="IY50" s="1">
        <f t="shared" si="65"/>
        <v>1342</v>
      </c>
      <c r="IZ50" s="1">
        <v>11</v>
      </c>
      <c r="JA50" s="1">
        <v>2216</v>
      </c>
      <c r="JB50" s="1">
        <f t="shared" si="66"/>
        <v>1327</v>
      </c>
      <c r="JC50" s="1">
        <v>11</v>
      </c>
      <c r="JD50" s="1">
        <v>2829</v>
      </c>
      <c r="JE50" s="1">
        <f t="shared" si="67"/>
        <v>1956</v>
      </c>
      <c r="JG50" s="5"/>
      <c r="JH50" s="5"/>
      <c r="JI50" s="1">
        <v>11</v>
      </c>
      <c r="JJ50" s="1">
        <v>1957</v>
      </c>
      <c r="JK50" s="1">
        <f t="shared" si="68"/>
        <v>824</v>
      </c>
      <c r="JL50" s="1">
        <v>11</v>
      </c>
      <c r="JM50" s="1">
        <v>2269.8256955810102</v>
      </c>
      <c r="JN50" s="1">
        <f t="shared" si="69"/>
        <v>1165.8256955810102</v>
      </c>
      <c r="JO50" s="1">
        <v>11</v>
      </c>
      <c r="JP50" s="1">
        <v>2028.1272384542899</v>
      </c>
      <c r="JQ50" s="1">
        <f t="shared" si="70"/>
        <v>926.12723845428991</v>
      </c>
      <c r="JR50" s="1">
        <v>11</v>
      </c>
      <c r="JS50" s="1">
        <v>1853.42724978974</v>
      </c>
      <c r="JT50" s="1">
        <f t="shared" si="71"/>
        <v>744.42724978974002</v>
      </c>
      <c r="JV50" s="5"/>
      <c r="JW50" s="5"/>
      <c r="JX50" s="1">
        <v>11</v>
      </c>
      <c r="JY50" s="1">
        <v>2855.6718213058398</v>
      </c>
      <c r="JZ50" s="1">
        <f t="shared" si="72"/>
        <v>1189.6718213058398</v>
      </c>
      <c r="KA50" s="1">
        <v>11</v>
      </c>
      <c r="KB50" s="1">
        <v>2471.0585284280901</v>
      </c>
      <c r="KC50" s="1">
        <f t="shared" si="73"/>
        <v>1124.0585284280901</v>
      </c>
      <c r="KD50" s="1">
        <v>11</v>
      </c>
      <c r="KE50" s="1">
        <v>2073.9779249448102</v>
      </c>
      <c r="KF50" s="1">
        <f t="shared" si="74"/>
        <v>822.97792494481018</v>
      </c>
      <c r="KG50" s="1">
        <v>11</v>
      </c>
      <c r="KH50" s="1">
        <v>1592.3682145192899</v>
      </c>
      <c r="KI50" s="1">
        <f>KH50-KI36</f>
        <v>577.74392735798995</v>
      </c>
      <c r="KJ50" s="5"/>
      <c r="KK50" s="5"/>
      <c r="KL50" s="2"/>
      <c r="KM50" s="1">
        <v>11</v>
      </c>
      <c r="KN50" s="1">
        <v>2372</v>
      </c>
      <c r="KO50" s="1">
        <f t="shared" si="75"/>
        <v>1367</v>
      </c>
      <c r="KP50" s="1">
        <v>11</v>
      </c>
      <c r="KQ50" s="1">
        <v>1872</v>
      </c>
      <c r="KR50" s="1">
        <f t="shared" si="76"/>
        <v>854</v>
      </c>
      <c r="KS50" s="1">
        <v>11</v>
      </c>
      <c r="KT50" s="1">
        <v>1986</v>
      </c>
      <c r="KU50" s="1">
        <f t="shared" si="77"/>
        <v>877</v>
      </c>
      <c r="KV50" s="1">
        <v>11</v>
      </c>
      <c r="KW50" s="1">
        <v>2190</v>
      </c>
      <c r="KX50" s="1">
        <f t="shared" si="78"/>
        <v>1134</v>
      </c>
      <c r="KZ50" s="5"/>
      <c r="LA50" s="5"/>
      <c r="LB50" s="1">
        <v>11</v>
      </c>
      <c r="LC50" s="1">
        <v>1821</v>
      </c>
      <c r="LD50" s="1">
        <f t="shared" si="79"/>
        <v>668</v>
      </c>
      <c r="LE50" s="1">
        <v>11</v>
      </c>
      <c r="LF50" s="1">
        <v>2422</v>
      </c>
      <c r="LG50" s="1">
        <f t="shared" si="80"/>
        <v>1317</v>
      </c>
      <c r="LH50" s="1">
        <v>11</v>
      </c>
      <c r="LI50" s="1">
        <v>2754</v>
      </c>
      <c r="LJ50" s="1">
        <f t="shared" si="81"/>
        <v>1609</v>
      </c>
      <c r="LK50" s="1">
        <v>11</v>
      </c>
      <c r="LL50" s="1">
        <v>2823</v>
      </c>
      <c r="LM50" s="1">
        <f t="shared" si="82"/>
        <v>1630</v>
      </c>
      <c r="LO50" s="5"/>
      <c r="LP50" s="5"/>
      <c r="LQ50" s="1">
        <v>11</v>
      </c>
      <c r="LR50" s="1">
        <v>2136</v>
      </c>
      <c r="LS50" s="1">
        <f t="shared" si="83"/>
        <v>794</v>
      </c>
      <c r="LT50" s="1">
        <v>11</v>
      </c>
      <c r="LU50" s="1">
        <v>2033</v>
      </c>
      <c r="LV50" s="1">
        <f t="shared" si="84"/>
        <v>701</v>
      </c>
      <c r="LW50" s="1">
        <v>11</v>
      </c>
      <c r="LX50" s="1">
        <v>2172</v>
      </c>
      <c r="LY50" s="1">
        <f t="shared" si="85"/>
        <v>845</v>
      </c>
      <c r="LZ50" s="1">
        <v>11</v>
      </c>
      <c r="MA50" s="1">
        <v>2085</v>
      </c>
      <c r="MB50" s="1">
        <f t="shared" si="86"/>
        <v>629</v>
      </c>
      <c r="MC50" s="5"/>
      <c r="MD50" s="5"/>
      <c r="ME50" s="2"/>
      <c r="MF50" s="1">
        <v>11</v>
      </c>
      <c r="MG50" s="1">
        <v>3734</v>
      </c>
      <c r="MH50" s="1">
        <f t="shared" si="9"/>
        <v>1179</v>
      </c>
      <c r="MI50" s="1">
        <v>11</v>
      </c>
      <c r="MJ50" s="1">
        <v>3176</v>
      </c>
      <c r="MK50" s="1">
        <f t="shared" si="10"/>
        <v>598</v>
      </c>
      <c r="ML50" s="1">
        <v>11</v>
      </c>
      <c r="MM50" s="1">
        <v>3660</v>
      </c>
      <c r="MN50" s="1">
        <f t="shared" si="11"/>
        <v>1091</v>
      </c>
      <c r="MO50" s="1">
        <v>11</v>
      </c>
      <c r="MP50" s="1">
        <v>3854</v>
      </c>
      <c r="MQ50" s="1">
        <f t="shared" si="12"/>
        <v>1304</v>
      </c>
      <c r="MS50" s="5"/>
      <c r="MT50" s="5"/>
      <c r="MU50" s="1">
        <v>11</v>
      </c>
      <c r="MV50" s="1">
        <v>2606</v>
      </c>
      <c r="MW50" s="1">
        <f t="shared" si="13"/>
        <v>1396</v>
      </c>
      <c r="MX50" s="1">
        <v>11</v>
      </c>
      <c r="MY50" s="1">
        <v>2288</v>
      </c>
      <c r="MZ50" s="1">
        <f t="shared" si="14"/>
        <v>1020</v>
      </c>
      <c r="NA50" s="1">
        <v>11</v>
      </c>
      <c r="NB50" s="1">
        <v>2660</v>
      </c>
      <c r="NC50" s="1">
        <f t="shared" si="15"/>
        <v>1232</v>
      </c>
      <c r="ND50" s="1">
        <v>11</v>
      </c>
      <c r="NE50" s="1">
        <v>3001</v>
      </c>
      <c r="NF50" s="1">
        <f t="shared" si="16"/>
        <v>1628</v>
      </c>
      <c r="NH50" s="5"/>
      <c r="NI50" s="5"/>
      <c r="NJ50" s="1">
        <v>11</v>
      </c>
      <c r="NK50" s="1">
        <v>2758</v>
      </c>
      <c r="NL50" s="1">
        <f t="shared" si="17"/>
        <v>999</v>
      </c>
      <c r="NM50" s="1">
        <v>11</v>
      </c>
      <c r="NN50" s="1">
        <v>3398</v>
      </c>
      <c r="NO50" s="1">
        <f t="shared" si="18"/>
        <v>1616</v>
      </c>
      <c r="NP50" s="1">
        <v>11</v>
      </c>
      <c r="NQ50" s="1">
        <v>4473</v>
      </c>
      <c r="NR50" s="1">
        <f t="shared" si="19"/>
        <v>2556</v>
      </c>
      <c r="NS50" s="1">
        <v>11</v>
      </c>
      <c r="NT50" s="1">
        <v>2443</v>
      </c>
      <c r="NU50" s="1">
        <f t="shared" si="20"/>
        <v>466</v>
      </c>
    </row>
    <row r="51" spans="1:385" x14ac:dyDescent="0.25">
      <c r="A51" s="2"/>
      <c r="B51" s="1">
        <v>12</v>
      </c>
      <c r="C51" s="1">
        <v>967</v>
      </c>
      <c r="D51" s="1">
        <f t="shared" si="4"/>
        <v>130</v>
      </c>
      <c r="E51" s="1">
        <v>12</v>
      </c>
      <c r="F51" s="1">
        <v>902</v>
      </c>
      <c r="G51" s="1">
        <f t="shared" si="5"/>
        <v>50</v>
      </c>
      <c r="H51" s="1">
        <v>12</v>
      </c>
      <c r="I51" s="1">
        <v>1083</v>
      </c>
      <c r="J51" s="1">
        <f t="shared" si="6"/>
        <v>216</v>
      </c>
      <c r="K51" s="1">
        <v>12</v>
      </c>
      <c r="L51" s="1">
        <v>933</v>
      </c>
      <c r="M51" s="1">
        <f t="shared" si="7"/>
        <v>97</v>
      </c>
      <c r="N51" s="1">
        <v>12</v>
      </c>
      <c r="O51" s="1">
        <v>951</v>
      </c>
      <c r="P51" s="1">
        <f t="shared" si="8"/>
        <v>115</v>
      </c>
      <c r="S51" s="5"/>
      <c r="T51" s="1">
        <v>12</v>
      </c>
      <c r="U51" s="1">
        <v>1168.3075204765501</v>
      </c>
      <c r="V51" s="1">
        <f>U51-V36</f>
        <v>156.63539247653705</v>
      </c>
      <c r="W51" s="1">
        <v>12</v>
      </c>
      <c r="X51" s="1">
        <v>1167.71953125</v>
      </c>
      <c r="Y51" s="1">
        <f>X51-Y36</f>
        <v>143.93004518345867</v>
      </c>
      <c r="Z51" s="1">
        <v>12</v>
      </c>
      <c r="AA51" s="1">
        <v>1182.60995024876</v>
      </c>
      <c r="AB51" s="1">
        <f>AA51-AB36</f>
        <v>150.88983500306995</v>
      </c>
      <c r="AC51" s="1">
        <v>12</v>
      </c>
      <c r="AD51" s="1">
        <v>1156.63748458693</v>
      </c>
      <c r="AE51" s="1">
        <f>AD51-AE36</f>
        <v>123.47063939973009</v>
      </c>
      <c r="AI51" s="1">
        <v>12</v>
      </c>
      <c r="AJ51" s="1">
        <v>1352.4872</v>
      </c>
      <c r="AK51" s="1">
        <f>AJ51-AK36</f>
        <v>163.61607188305334</v>
      </c>
      <c r="AL51" s="1">
        <v>12</v>
      </c>
      <c r="AM51" s="1">
        <v>1263.3688888888901</v>
      </c>
      <c r="AN51" s="1">
        <f>AM51-AN36</f>
        <v>86.36627743780673</v>
      </c>
      <c r="AO51" s="1">
        <v>12</v>
      </c>
      <c r="AP51" s="1">
        <v>1267.1893939393899</v>
      </c>
      <c r="AQ51" s="1">
        <f>AP51-AQ36</f>
        <v>60.989331134686608</v>
      </c>
      <c r="AR51" s="1">
        <v>12</v>
      </c>
      <c r="AS51" s="1">
        <v>1261.9485714285699</v>
      </c>
      <c r="AT51" s="1">
        <f>AS51-AT36</f>
        <v>25.833776042063164</v>
      </c>
      <c r="AV51" s="5"/>
      <c r="AW51" s="2"/>
      <c r="AX51" s="1">
        <v>12</v>
      </c>
      <c r="AY51" s="1">
        <v>1240</v>
      </c>
      <c r="AZ51" s="1">
        <f t="shared" si="21"/>
        <v>250</v>
      </c>
      <c r="BA51" s="1">
        <v>12</v>
      </c>
      <c r="BB51" s="1">
        <v>1149</v>
      </c>
      <c r="BC51" s="1">
        <f t="shared" si="22"/>
        <v>167</v>
      </c>
      <c r="BD51" s="1">
        <v>12</v>
      </c>
      <c r="BE51" s="1">
        <v>1085</v>
      </c>
      <c r="BF51" s="1">
        <f t="shared" si="23"/>
        <v>111</v>
      </c>
      <c r="BG51" s="1">
        <v>12</v>
      </c>
      <c r="BH51" s="1">
        <v>1040</v>
      </c>
      <c r="BI51" s="1">
        <f t="shared" si="24"/>
        <v>67</v>
      </c>
      <c r="BJ51" s="1">
        <v>12</v>
      </c>
      <c r="BK51" s="1">
        <v>1012</v>
      </c>
      <c r="BL51" s="1">
        <f t="shared" si="25"/>
        <v>31</v>
      </c>
      <c r="BN51" s="5"/>
      <c r="BP51" s="1">
        <v>12</v>
      </c>
      <c r="BQ51" s="1">
        <v>1753.00600801068</v>
      </c>
      <c r="BR51" s="1">
        <f>BQ51-BR36</f>
        <v>494.86470860534678</v>
      </c>
      <c r="BS51" s="1">
        <v>12</v>
      </c>
      <c r="BT51" s="1">
        <v>1555.06953405018</v>
      </c>
      <c r="BU51" s="1">
        <f>BT51-BU36</f>
        <v>209.32904155666006</v>
      </c>
      <c r="BV51" s="1">
        <v>12</v>
      </c>
      <c r="BW51" s="1">
        <v>1552.42014742015</v>
      </c>
      <c r="BX51" s="1">
        <f>BW51-BX36</f>
        <v>67.82128002306672</v>
      </c>
      <c r="BY51" s="1">
        <v>12</v>
      </c>
      <c r="BZ51" s="1">
        <v>1586.7661583151801</v>
      </c>
      <c r="CA51" s="1">
        <f>BZ51-CA36</f>
        <v>78.237962493529949</v>
      </c>
      <c r="CC51" s="5"/>
      <c r="CD51" s="5"/>
      <c r="CE51" s="1">
        <v>12</v>
      </c>
      <c r="CF51" s="1">
        <v>1381.76214574899</v>
      </c>
      <c r="CG51" s="1">
        <f t="shared" si="26"/>
        <v>317.76214574898995</v>
      </c>
      <c r="CH51" s="1">
        <v>12</v>
      </c>
      <c r="CI51" s="1">
        <v>1332.8646464646499</v>
      </c>
      <c r="CJ51" s="1">
        <f t="shared" si="27"/>
        <v>76.864646464649923</v>
      </c>
      <c r="CK51" s="1">
        <v>12</v>
      </c>
      <c r="CL51" s="1">
        <v>1488.6548165137599</v>
      </c>
      <c r="CM51" s="1">
        <f t="shared" si="28"/>
        <v>43.654816513759897</v>
      </c>
      <c r="CN51" s="1">
        <v>12</v>
      </c>
      <c r="CO51" s="1">
        <v>1253.7497477295699</v>
      </c>
      <c r="CP51" s="1">
        <f t="shared" si="29"/>
        <v>143.74974772956989</v>
      </c>
      <c r="CQ51" s="5"/>
      <c r="CR51" s="5"/>
      <c r="CS51" s="2"/>
      <c r="CT51" s="1">
        <v>12</v>
      </c>
      <c r="CU51" s="1">
        <v>1594.18586179508</v>
      </c>
      <c r="CV51" s="1">
        <f t="shared" si="30"/>
        <v>361.18586179507997</v>
      </c>
      <c r="CW51" s="1">
        <v>12</v>
      </c>
      <c r="CX51" s="1">
        <v>1671.72239422085</v>
      </c>
      <c r="CY51" s="1">
        <f t="shared" si="31"/>
        <v>310.72239422084999</v>
      </c>
      <c r="CZ51" s="1">
        <v>12</v>
      </c>
      <c r="DA51" s="1">
        <v>1820.6993087557601</v>
      </c>
      <c r="DB51" s="1">
        <f t="shared" si="32"/>
        <v>412.69930875576006</v>
      </c>
      <c r="DC51" s="1">
        <v>12</v>
      </c>
      <c r="DD51" s="1">
        <v>1776.6336363636401</v>
      </c>
      <c r="DE51" s="1">
        <f t="shared" si="33"/>
        <v>306.63363636364011</v>
      </c>
      <c r="DG51" s="5"/>
      <c r="DH51" s="5"/>
      <c r="DI51" s="1">
        <v>12</v>
      </c>
      <c r="DJ51" s="1">
        <v>1866.38467317806</v>
      </c>
      <c r="DK51" s="1">
        <f t="shared" si="34"/>
        <v>292.38467317805998</v>
      </c>
      <c r="DL51" s="1">
        <v>12</v>
      </c>
      <c r="DM51" s="1">
        <v>1650.7252100840301</v>
      </c>
      <c r="DN51" s="1">
        <f t="shared" si="35"/>
        <v>395.7252100840301</v>
      </c>
      <c r="DO51" s="1">
        <v>12</v>
      </c>
      <c r="DP51" s="1">
        <v>1520.06497797357</v>
      </c>
      <c r="DQ51" s="1">
        <f t="shared" si="36"/>
        <v>229.06497797356997</v>
      </c>
      <c r="DR51" s="1">
        <v>12</v>
      </c>
      <c r="DS51" s="1">
        <v>1568.6086175942501</v>
      </c>
      <c r="DT51" s="1">
        <f t="shared" si="37"/>
        <v>126.60861759425006</v>
      </c>
      <c r="DV51" s="5"/>
      <c r="DW51" s="5"/>
      <c r="DX51" s="1">
        <v>12</v>
      </c>
      <c r="DY51" s="1">
        <v>2549.7622005323901</v>
      </c>
      <c r="DZ51" s="1">
        <f t="shared" si="38"/>
        <v>121.76220053239012</v>
      </c>
      <c r="EA51" s="1">
        <v>12</v>
      </c>
      <c r="EB51" s="1">
        <v>2430.0912375790399</v>
      </c>
      <c r="EC51" s="1">
        <f t="shared" si="39"/>
        <v>56.091237579039898</v>
      </c>
      <c r="ED51" s="1">
        <v>12</v>
      </c>
      <c r="EE51" s="1">
        <v>2773.7610993657499</v>
      </c>
      <c r="EF51" s="1">
        <f t="shared" si="40"/>
        <v>26.761099365749942</v>
      </c>
      <c r="EG51" s="1">
        <v>12</v>
      </c>
      <c r="EH51" s="1">
        <v>2889.5338560228101</v>
      </c>
      <c r="EI51" s="1">
        <f t="shared" si="41"/>
        <v>142.53385602281014</v>
      </c>
      <c r="EJ51" s="5"/>
      <c r="EK51" s="5"/>
      <c r="EL51" s="2"/>
      <c r="EM51" s="1">
        <v>12</v>
      </c>
      <c r="EN51" s="1">
        <v>1504.4074626865699</v>
      </c>
      <c r="EO51" s="1">
        <f t="shared" si="42"/>
        <v>253.40746268656994</v>
      </c>
      <c r="EP51" s="1">
        <v>12</v>
      </c>
      <c r="EQ51" s="1">
        <v>1549.9254598257501</v>
      </c>
      <c r="ER51" s="1">
        <f t="shared" si="43"/>
        <v>312.92545982575007</v>
      </c>
      <c r="ES51" s="1">
        <v>12</v>
      </c>
      <c r="ET51" s="1">
        <v>1707.8863636363601</v>
      </c>
      <c r="EU51" s="1">
        <f t="shared" si="44"/>
        <v>439.8863636363601</v>
      </c>
      <c r="EV51" s="1">
        <v>12</v>
      </c>
      <c r="EW51" s="1">
        <v>1567.8017303532799</v>
      </c>
      <c r="EX51" s="1">
        <f t="shared" si="45"/>
        <v>281.80173035327994</v>
      </c>
      <c r="EZ51" s="5"/>
      <c r="FA51" s="5"/>
      <c r="FB51" s="1">
        <v>12</v>
      </c>
      <c r="FC51" s="1">
        <v>2600.8782148260202</v>
      </c>
      <c r="FD51" s="1">
        <f t="shared" si="46"/>
        <v>121.87821482602021</v>
      </c>
      <c r="FE51" s="1">
        <v>12</v>
      </c>
      <c r="FF51" s="1">
        <v>2798.55920679887</v>
      </c>
      <c r="FG51" s="1">
        <f t="shared" si="47"/>
        <v>171.55920679887004</v>
      </c>
      <c r="FH51" s="1">
        <v>12</v>
      </c>
      <c r="FI51" s="1">
        <v>3104.4955387783102</v>
      </c>
      <c r="FJ51" s="1">
        <f t="shared" si="48"/>
        <v>-79.50446122168978</v>
      </c>
      <c r="FK51" s="1">
        <v>12</v>
      </c>
      <c r="FL51" s="1">
        <v>3073.59758854559</v>
      </c>
      <c r="FM51" s="1">
        <f t="shared" si="49"/>
        <v>174.59758854559004</v>
      </c>
      <c r="FO51" s="5"/>
      <c r="FP51" s="5"/>
      <c r="FQ51" s="1">
        <v>12</v>
      </c>
      <c r="FR51" s="1">
        <v>2200.1762034514099</v>
      </c>
      <c r="FS51" s="1">
        <f t="shared" si="50"/>
        <v>755.17620345140995</v>
      </c>
      <c r="FT51" s="1">
        <v>12</v>
      </c>
      <c r="FU51" s="1">
        <v>1729.7050847457599</v>
      </c>
      <c r="FV51" s="1">
        <f t="shared" si="51"/>
        <v>344.7050847457599</v>
      </c>
      <c r="FW51" s="1">
        <v>12</v>
      </c>
      <c r="FX51" s="1">
        <v>1568.3963800905001</v>
      </c>
      <c r="FY51" s="1">
        <f t="shared" si="52"/>
        <v>175.39638009050009</v>
      </c>
      <c r="FZ51" s="1">
        <v>12</v>
      </c>
      <c r="GA51" s="1">
        <v>1705.1292639138201</v>
      </c>
      <c r="GB51" s="1">
        <f t="shared" si="53"/>
        <v>312.12926391382007</v>
      </c>
      <c r="GE51" s="5"/>
      <c r="GF51" s="1">
        <v>12</v>
      </c>
      <c r="GG51" s="1">
        <v>1970.86323713927</v>
      </c>
      <c r="GH51" s="1">
        <f t="shared" si="54"/>
        <v>200.86323713927004</v>
      </c>
      <c r="GI51" s="1">
        <v>12</v>
      </c>
      <c r="GJ51" s="1">
        <v>2051.8815104166702</v>
      </c>
      <c r="GK51" s="1">
        <f t="shared" si="55"/>
        <v>225.88151041667015</v>
      </c>
      <c r="GL51" s="1">
        <v>12</v>
      </c>
      <c r="GM51" s="1">
        <v>2116.19205298013</v>
      </c>
      <c r="GN51" s="1">
        <f t="shared" si="56"/>
        <v>395.19205298013003</v>
      </c>
      <c r="GO51" s="1">
        <v>12</v>
      </c>
      <c r="GP51" s="1">
        <v>2174.5662100456602</v>
      </c>
      <c r="GQ51" s="1">
        <f t="shared" si="57"/>
        <v>350.56621004566023</v>
      </c>
      <c r="GR51" s="5"/>
      <c r="GS51" s="5"/>
      <c r="GT51" s="2"/>
      <c r="GU51" s="1">
        <v>12</v>
      </c>
      <c r="GV51" s="1">
        <v>2657</v>
      </c>
      <c r="GW51" s="1">
        <f t="shared" si="58"/>
        <v>1753</v>
      </c>
      <c r="GX51" s="1">
        <v>12</v>
      </c>
      <c r="GY51" s="1">
        <v>2880</v>
      </c>
      <c r="GZ51" s="1">
        <f t="shared" si="59"/>
        <v>1953</v>
      </c>
      <c r="HA51" s="1">
        <v>12</v>
      </c>
      <c r="HB51" s="1">
        <v>2630</v>
      </c>
      <c r="HC51" s="1">
        <f t="shared" si="60"/>
        <v>1736</v>
      </c>
      <c r="HD51" s="1">
        <v>12</v>
      </c>
      <c r="HE51" s="1">
        <v>2978</v>
      </c>
      <c r="HF51" s="1">
        <f t="shared" si="61"/>
        <v>2102</v>
      </c>
      <c r="HG51" s="1">
        <v>12</v>
      </c>
      <c r="HH51" s="1">
        <v>2478</v>
      </c>
      <c r="HI51" s="1">
        <f t="shared" si="62"/>
        <v>1643</v>
      </c>
      <c r="HL51" s="5"/>
      <c r="HM51" s="1">
        <v>12</v>
      </c>
      <c r="HN51" s="1">
        <v>2607.8189415041802</v>
      </c>
      <c r="HO51" s="1">
        <f>HN51-HO36</f>
        <v>1587.4484382107794</v>
      </c>
      <c r="HP51" s="1">
        <v>12</v>
      </c>
      <c r="HQ51" s="1">
        <v>2740.6850746268701</v>
      </c>
      <c r="HR51" s="1">
        <f>HQ51-HR36</f>
        <v>1716.5588961030342</v>
      </c>
      <c r="HS51" s="1">
        <v>12</v>
      </c>
      <c r="HT51" s="1">
        <v>2279.95545851528</v>
      </c>
      <c r="HU51" s="1">
        <f>HT51-HU36</f>
        <v>1234.3411870170987</v>
      </c>
      <c r="HV51" s="1">
        <v>12</v>
      </c>
      <c r="HW51" s="1">
        <v>2769.2274809160299</v>
      </c>
      <c r="HX51" s="1">
        <f>HW51-HX36</f>
        <v>1721.1497796881652</v>
      </c>
      <c r="HZ51" s="5"/>
      <c r="IA51" s="5"/>
      <c r="IB51" s="1">
        <v>12</v>
      </c>
      <c r="IC51" s="1">
        <v>4805.24261603376</v>
      </c>
      <c r="ID51" s="1">
        <f>IC51-ID36</f>
        <v>2991.2303105851897</v>
      </c>
      <c r="IE51" s="1">
        <v>12</v>
      </c>
      <c r="IF51" s="1">
        <v>3924.61</v>
      </c>
      <c r="IG51" s="1">
        <f>IF51-IG36</f>
        <v>2929.5419286715719</v>
      </c>
      <c r="IH51" s="1">
        <v>12</v>
      </c>
      <c r="II51" s="1">
        <v>3737.43884892086</v>
      </c>
      <c r="IJ51" s="1">
        <f>II51-IJ36</f>
        <v>2753.2491414494525</v>
      </c>
      <c r="IK51" s="1">
        <v>12</v>
      </c>
      <c r="IL51" s="1">
        <v>3745.5907111756201</v>
      </c>
      <c r="IM51" s="1">
        <f>IL51-IM36</f>
        <v>2762.1881594846486</v>
      </c>
      <c r="IN51" s="5"/>
      <c r="IO51" s="5"/>
      <c r="IP51" s="2"/>
      <c r="IQ51" s="1">
        <v>12</v>
      </c>
      <c r="IR51" s="1">
        <v>2355</v>
      </c>
      <c r="IS51" s="1">
        <f t="shared" si="63"/>
        <v>1471</v>
      </c>
      <c r="IT51" s="1">
        <v>12</v>
      </c>
      <c r="IU51" s="1">
        <v>2140</v>
      </c>
      <c r="IV51" s="1">
        <f t="shared" si="64"/>
        <v>1248</v>
      </c>
      <c r="IW51" s="1">
        <v>12</v>
      </c>
      <c r="IX51" s="1">
        <v>2113</v>
      </c>
      <c r="IY51" s="1">
        <f t="shared" si="65"/>
        <v>1223</v>
      </c>
      <c r="IZ51" s="1">
        <v>12</v>
      </c>
      <c r="JA51" s="1">
        <v>2477</v>
      </c>
      <c r="JB51" s="1">
        <f t="shared" si="66"/>
        <v>1588</v>
      </c>
      <c r="JC51" s="1">
        <v>12</v>
      </c>
      <c r="JD51" s="1">
        <v>2661</v>
      </c>
      <c r="JE51" s="1">
        <f t="shared" si="67"/>
        <v>1788</v>
      </c>
      <c r="JG51" s="5"/>
      <c r="JH51" s="5"/>
      <c r="JI51" s="1">
        <v>12</v>
      </c>
      <c r="JJ51" s="1">
        <v>2464.30792377131</v>
      </c>
      <c r="JK51" s="1">
        <f t="shared" si="68"/>
        <v>1331.30792377131</v>
      </c>
      <c r="JL51" s="1">
        <v>12</v>
      </c>
      <c r="JM51" s="1">
        <v>2322.86871961102</v>
      </c>
      <c r="JN51" s="1">
        <f t="shared" si="69"/>
        <v>1218.86871961102</v>
      </c>
      <c r="JO51" s="1">
        <v>12</v>
      </c>
      <c r="JP51" s="1">
        <v>1990.31385485391</v>
      </c>
      <c r="JQ51" s="1">
        <f t="shared" si="70"/>
        <v>888.31385485391002</v>
      </c>
      <c r="JR51" s="1">
        <v>12</v>
      </c>
      <c r="JS51" s="1">
        <v>1828.8124474348199</v>
      </c>
      <c r="JT51" s="1">
        <f t="shared" si="71"/>
        <v>719.81244743481989</v>
      </c>
      <c r="JV51" s="5"/>
      <c r="JW51" s="5"/>
      <c r="JX51" s="1">
        <v>12</v>
      </c>
      <c r="JY51" s="1">
        <v>3102.8718830610501</v>
      </c>
      <c r="JZ51" s="1">
        <f t="shared" si="72"/>
        <v>1436.8718830610501</v>
      </c>
      <c r="KA51" s="1">
        <v>12</v>
      </c>
      <c r="KB51" s="1">
        <v>2596.7551355792898</v>
      </c>
      <c r="KC51" s="1">
        <f t="shared" si="73"/>
        <v>1249.7551355792898</v>
      </c>
      <c r="KD51" s="1">
        <v>12</v>
      </c>
      <c r="KE51" s="1">
        <v>2190.7192982456099</v>
      </c>
      <c r="KF51" s="1">
        <f t="shared" si="74"/>
        <v>939.71929824560993</v>
      </c>
      <c r="KG51" s="1">
        <v>12</v>
      </c>
      <c r="KH51" s="1">
        <v>1569.6158376963399</v>
      </c>
      <c r="KI51" s="1">
        <f>KH51-KI36</f>
        <v>554.99155053503989</v>
      </c>
      <c r="KJ51" s="5"/>
      <c r="KK51" s="5"/>
      <c r="KL51" s="2"/>
      <c r="KM51" s="1">
        <v>12</v>
      </c>
      <c r="KN51" s="1">
        <v>2223</v>
      </c>
      <c r="KO51" s="1">
        <f t="shared" si="75"/>
        <v>1218</v>
      </c>
      <c r="KP51" s="1">
        <v>12</v>
      </c>
      <c r="KQ51" s="1">
        <v>2071</v>
      </c>
      <c r="KR51" s="1">
        <f t="shared" si="76"/>
        <v>1053</v>
      </c>
      <c r="KS51" s="1">
        <v>12</v>
      </c>
      <c r="KT51" s="1">
        <v>2063</v>
      </c>
      <c r="KU51" s="1">
        <f t="shared" si="77"/>
        <v>954</v>
      </c>
      <c r="KV51" s="1">
        <v>12</v>
      </c>
      <c r="KW51" s="1">
        <v>1667</v>
      </c>
      <c r="KX51" s="1">
        <f t="shared" si="78"/>
        <v>611</v>
      </c>
      <c r="KZ51" s="5"/>
      <c r="LA51" s="5"/>
      <c r="LB51" s="1">
        <v>12</v>
      </c>
      <c r="LC51" s="1">
        <v>2570</v>
      </c>
      <c r="LD51" s="1">
        <f t="shared" si="79"/>
        <v>1417</v>
      </c>
      <c r="LE51" s="1">
        <v>12</v>
      </c>
      <c r="LF51" s="1">
        <v>2018</v>
      </c>
      <c r="LG51" s="1">
        <f t="shared" si="80"/>
        <v>913</v>
      </c>
      <c r="LH51" s="1">
        <v>12</v>
      </c>
      <c r="LI51" s="1">
        <v>2492</v>
      </c>
      <c r="LJ51" s="1">
        <f t="shared" si="81"/>
        <v>1347</v>
      </c>
      <c r="LK51" s="1">
        <v>12</v>
      </c>
      <c r="LL51" s="1">
        <v>2008</v>
      </c>
      <c r="LM51" s="1">
        <f t="shared" si="82"/>
        <v>815</v>
      </c>
      <c r="LO51" s="5"/>
      <c r="LP51" s="5"/>
      <c r="LQ51" s="1">
        <v>12</v>
      </c>
      <c r="LR51" s="1">
        <v>2135</v>
      </c>
      <c r="LS51" s="1">
        <f t="shared" si="83"/>
        <v>793</v>
      </c>
      <c r="LT51" s="1">
        <v>12</v>
      </c>
      <c r="LU51" s="1">
        <v>2496</v>
      </c>
      <c r="LV51" s="1">
        <f t="shared" si="84"/>
        <v>1164</v>
      </c>
      <c r="LW51" s="1">
        <v>12</v>
      </c>
      <c r="LX51" s="1">
        <v>2281</v>
      </c>
      <c r="LY51" s="1">
        <f t="shared" si="85"/>
        <v>954</v>
      </c>
      <c r="LZ51" s="1">
        <v>12</v>
      </c>
      <c r="MA51" s="1">
        <v>4274</v>
      </c>
      <c r="MB51" s="1">
        <f t="shared" si="86"/>
        <v>2818</v>
      </c>
      <c r="MC51" s="5"/>
      <c r="MD51" s="5"/>
      <c r="ME51" s="2"/>
      <c r="MF51" s="1">
        <v>12</v>
      </c>
      <c r="MG51" s="1">
        <v>4012</v>
      </c>
      <c r="MH51" s="1">
        <f t="shared" si="9"/>
        <v>1457</v>
      </c>
      <c r="MI51" s="1">
        <v>12</v>
      </c>
      <c r="MJ51" s="1">
        <v>3490</v>
      </c>
      <c r="MK51" s="1">
        <f t="shared" si="10"/>
        <v>912</v>
      </c>
      <c r="ML51" s="1">
        <v>12</v>
      </c>
      <c r="MM51" s="1">
        <v>3919</v>
      </c>
      <c r="MN51" s="1">
        <f t="shared" si="11"/>
        <v>1350</v>
      </c>
      <c r="MO51" s="1">
        <v>12</v>
      </c>
      <c r="MP51" s="1">
        <v>3541</v>
      </c>
      <c r="MQ51" s="1">
        <f t="shared" si="12"/>
        <v>991</v>
      </c>
      <c r="MS51" s="5"/>
      <c r="MT51" s="5"/>
      <c r="MU51" s="1">
        <v>12</v>
      </c>
      <c r="MV51" s="1">
        <v>2478</v>
      </c>
      <c r="MW51" s="1">
        <f t="shared" si="13"/>
        <v>1268</v>
      </c>
      <c r="MX51" s="1">
        <v>12</v>
      </c>
      <c r="MY51" s="1">
        <v>2992</v>
      </c>
      <c r="MZ51" s="1">
        <f t="shared" si="14"/>
        <v>1724</v>
      </c>
      <c r="NA51" s="1">
        <v>12</v>
      </c>
      <c r="NB51" s="1">
        <v>2413</v>
      </c>
      <c r="NC51" s="1">
        <f t="shared" si="15"/>
        <v>985</v>
      </c>
      <c r="ND51" s="1">
        <v>12</v>
      </c>
      <c r="NE51" s="1">
        <v>2836</v>
      </c>
      <c r="NF51" s="1">
        <f t="shared" si="16"/>
        <v>1463</v>
      </c>
      <c r="NH51" s="5"/>
      <c r="NI51" s="5"/>
      <c r="NJ51" s="1">
        <v>12</v>
      </c>
      <c r="NK51" s="1">
        <v>2633</v>
      </c>
      <c r="NL51" s="1">
        <f t="shared" si="17"/>
        <v>874</v>
      </c>
      <c r="NM51" s="1">
        <v>12</v>
      </c>
      <c r="NN51" s="1">
        <v>2916</v>
      </c>
      <c r="NO51" s="1">
        <f t="shared" si="18"/>
        <v>1134</v>
      </c>
      <c r="NP51" s="1">
        <v>12</v>
      </c>
      <c r="NQ51" s="1">
        <v>3376</v>
      </c>
      <c r="NR51" s="1">
        <f t="shared" si="19"/>
        <v>1459</v>
      </c>
      <c r="NS51" s="1">
        <v>12</v>
      </c>
      <c r="NT51" s="1">
        <v>2811</v>
      </c>
      <c r="NU51" s="1">
        <f t="shared" si="20"/>
        <v>834</v>
      </c>
    </row>
    <row r="52" spans="1:385" x14ac:dyDescent="0.25">
      <c r="A52" s="2"/>
      <c r="B52" s="1">
        <v>13</v>
      </c>
      <c r="C52" s="1">
        <v>1015</v>
      </c>
      <c r="D52" s="1">
        <f t="shared" si="4"/>
        <v>178</v>
      </c>
      <c r="E52" s="1">
        <v>13</v>
      </c>
      <c r="F52" s="1">
        <v>938</v>
      </c>
      <c r="G52" s="1">
        <f t="shared" si="5"/>
        <v>86</v>
      </c>
      <c r="H52" s="1">
        <v>13</v>
      </c>
      <c r="I52" s="1">
        <v>964</v>
      </c>
      <c r="J52" s="1">
        <f t="shared" si="6"/>
        <v>97</v>
      </c>
      <c r="K52" s="1">
        <v>13</v>
      </c>
      <c r="L52" s="1">
        <v>1055</v>
      </c>
      <c r="M52" s="1">
        <f t="shared" si="7"/>
        <v>219</v>
      </c>
      <c r="N52" s="1">
        <v>13</v>
      </c>
      <c r="O52" s="1">
        <v>898</v>
      </c>
      <c r="P52" s="1">
        <f t="shared" si="8"/>
        <v>62</v>
      </c>
      <c r="S52" s="5"/>
      <c r="T52" s="1">
        <v>13</v>
      </c>
      <c r="U52" s="1">
        <v>1151.5221305326299</v>
      </c>
      <c r="V52" s="1">
        <f>U52-V36</f>
        <v>139.85000253261694</v>
      </c>
      <c r="W52" s="1">
        <v>13</v>
      </c>
      <c r="X52" s="1">
        <v>1120.3879781420801</v>
      </c>
      <c r="Y52" s="1">
        <f>X52-Y36</f>
        <v>96.598492075538729</v>
      </c>
      <c r="Z52" s="1">
        <v>13</v>
      </c>
      <c r="AA52" s="1">
        <v>1226.2235528942099</v>
      </c>
      <c r="AB52" s="1">
        <f>AA52-AB36</f>
        <v>194.50343764851982</v>
      </c>
      <c r="AC52" s="1">
        <v>13</v>
      </c>
      <c r="AD52" s="1">
        <v>1203.77667493797</v>
      </c>
      <c r="AE52" s="1">
        <f>AD52-AE36</f>
        <v>170.60982975077013</v>
      </c>
      <c r="AI52" s="1">
        <v>13</v>
      </c>
      <c r="AJ52" s="1">
        <v>1336.0617481956699</v>
      </c>
      <c r="AK52" s="1">
        <f>AJ52-AK36</f>
        <v>147.19062007872321</v>
      </c>
      <c r="AL52" s="1">
        <v>13</v>
      </c>
      <c r="AM52" s="1">
        <v>1308.6048034934499</v>
      </c>
      <c r="AN52" s="1">
        <f>AM52-AN36</f>
        <v>131.6021920423666</v>
      </c>
      <c r="AO52" s="1">
        <v>13</v>
      </c>
      <c r="AP52" s="1">
        <v>1254.5736040609099</v>
      </c>
      <c r="AQ52" s="1">
        <f>AP52-AQ36</f>
        <v>48.373541256206636</v>
      </c>
      <c r="AR52" s="1">
        <v>13</v>
      </c>
      <c r="AS52" s="1">
        <v>1237.2850333651099</v>
      </c>
      <c r="AT52" s="1">
        <f>AS52-AT36</f>
        <v>1.1702379786031543</v>
      </c>
      <c r="AV52" s="5"/>
      <c r="AW52" s="2"/>
      <c r="AX52" s="1">
        <v>13</v>
      </c>
      <c r="AY52" s="1">
        <v>1118</v>
      </c>
      <c r="AZ52" s="1">
        <f t="shared" si="21"/>
        <v>128</v>
      </c>
      <c r="BA52" s="1">
        <v>13</v>
      </c>
      <c r="BB52" s="1">
        <v>1107</v>
      </c>
      <c r="BC52" s="1">
        <f t="shared" si="22"/>
        <v>125</v>
      </c>
      <c r="BD52" s="1">
        <v>13</v>
      </c>
      <c r="BE52" s="1">
        <v>1135</v>
      </c>
      <c r="BF52" s="1">
        <f t="shared" si="23"/>
        <v>161</v>
      </c>
      <c r="BG52" s="1">
        <v>13</v>
      </c>
      <c r="BH52" s="1">
        <v>1005</v>
      </c>
      <c r="BI52" s="1">
        <f t="shared" si="24"/>
        <v>32</v>
      </c>
      <c r="BJ52" s="1">
        <v>13</v>
      </c>
      <c r="BK52" s="1">
        <v>1123</v>
      </c>
      <c r="BL52" s="1">
        <f t="shared" si="25"/>
        <v>142</v>
      </c>
      <c r="BN52" s="5"/>
      <c r="BP52" s="1">
        <v>13</v>
      </c>
      <c r="BQ52" s="1">
        <v>1751.26124338624</v>
      </c>
      <c r="BR52" s="1">
        <f>BQ52-BR36</f>
        <v>493.11994398090678</v>
      </c>
      <c r="BS52" s="1">
        <v>13</v>
      </c>
      <c r="BT52" s="1">
        <v>1550.23512544803</v>
      </c>
      <c r="BU52" s="1">
        <f>BT52-BU36</f>
        <v>204.49463295451005</v>
      </c>
      <c r="BV52" s="1">
        <v>13</v>
      </c>
      <c r="BW52" s="1">
        <v>1591.3455284552799</v>
      </c>
      <c r="BX52" s="1">
        <f>BW52-BX36</f>
        <v>106.74666105819665</v>
      </c>
      <c r="BY52" s="1">
        <v>13</v>
      </c>
      <c r="BZ52" s="1">
        <v>1578.6572871572901</v>
      </c>
      <c r="CA52" s="1">
        <f>BZ52-CA36</f>
        <v>70.129091335639941</v>
      </c>
      <c r="CC52" s="5"/>
      <c r="CD52" s="5"/>
      <c r="CE52" s="1">
        <v>13</v>
      </c>
      <c r="CF52" s="1">
        <v>1128.96659919028</v>
      </c>
      <c r="CG52" s="1">
        <f t="shared" si="26"/>
        <v>64.966599190280022</v>
      </c>
      <c r="CH52" s="1">
        <v>13</v>
      </c>
      <c r="CI52" s="1">
        <v>1335.06686930091</v>
      </c>
      <c r="CJ52" s="1">
        <f t="shared" si="27"/>
        <v>79.066869300909957</v>
      </c>
      <c r="CK52" s="1">
        <v>13</v>
      </c>
      <c r="CL52" s="1">
        <v>1587.6965517241399</v>
      </c>
      <c r="CM52" s="1">
        <f t="shared" si="28"/>
        <v>142.69655172413991</v>
      </c>
      <c r="CN52" s="1">
        <v>13</v>
      </c>
      <c r="CO52" s="1">
        <v>1258.8497983871</v>
      </c>
      <c r="CP52" s="1">
        <f t="shared" si="29"/>
        <v>148.84979838710001</v>
      </c>
      <c r="CQ52" s="5"/>
      <c r="CR52" s="5"/>
      <c r="CS52" s="2"/>
      <c r="CT52" s="1">
        <v>13</v>
      </c>
      <c r="CU52" s="1">
        <v>1527.7799841143801</v>
      </c>
      <c r="CV52" s="1">
        <f t="shared" si="30"/>
        <v>294.77998411438011</v>
      </c>
      <c r="CW52" s="1">
        <v>13</v>
      </c>
      <c r="CX52" s="1">
        <v>1716.54648760331</v>
      </c>
      <c r="CY52" s="1">
        <f t="shared" si="31"/>
        <v>355.54648760330997</v>
      </c>
      <c r="CZ52" s="1">
        <v>13</v>
      </c>
      <c r="DA52" s="1">
        <v>1698.8691159586699</v>
      </c>
      <c r="DB52" s="1">
        <f t="shared" si="32"/>
        <v>290.86911595866991</v>
      </c>
      <c r="DC52" s="1">
        <v>13</v>
      </c>
      <c r="DD52" s="1">
        <v>1885.91992720655</v>
      </c>
      <c r="DE52" s="1">
        <f t="shared" si="33"/>
        <v>415.91992720655003</v>
      </c>
      <c r="DG52" s="5"/>
      <c r="DH52" s="5"/>
      <c r="DI52" s="1">
        <v>13</v>
      </c>
      <c r="DJ52" s="1">
        <v>1841.43833580981</v>
      </c>
      <c r="DK52" s="1">
        <f t="shared" si="34"/>
        <v>267.43833580981004</v>
      </c>
      <c r="DL52" s="1">
        <v>13</v>
      </c>
      <c r="DM52" s="1">
        <v>1632.54085930918</v>
      </c>
      <c r="DN52" s="1">
        <f t="shared" si="35"/>
        <v>377.54085930917995</v>
      </c>
      <c r="DO52" s="1">
        <v>13</v>
      </c>
      <c r="DP52" s="1">
        <v>1564.5640744797399</v>
      </c>
      <c r="DQ52" s="1">
        <f t="shared" si="36"/>
        <v>273.56407447973993</v>
      </c>
      <c r="DR52" s="1">
        <v>13</v>
      </c>
      <c r="DS52" s="1">
        <v>1635.9634581105199</v>
      </c>
      <c r="DT52" s="1">
        <f t="shared" si="37"/>
        <v>193.96345811051992</v>
      </c>
      <c r="DV52" s="5"/>
      <c r="DW52" s="5"/>
      <c r="DX52" s="1">
        <v>13</v>
      </c>
      <c r="DY52" s="1">
        <v>2563.9270462633499</v>
      </c>
      <c r="DZ52" s="1">
        <f t="shared" si="38"/>
        <v>135.92704626334989</v>
      </c>
      <c r="EA52" s="1">
        <v>13</v>
      </c>
      <c r="EB52" s="1">
        <v>2480.2331838565001</v>
      </c>
      <c r="EC52" s="1">
        <f t="shared" si="39"/>
        <v>106.23318385650009</v>
      </c>
      <c r="ED52" s="1">
        <v>13</v>
      </c>
      <c r="EE52" s="1">
        <v>2967.8873038516399</v>
      </c>
      <c r="EF52" s="1">
        <f t="shared" si="40"/>
        <v>220.8873038516399</v>
      </c>
      <c r="EG52" s="1">
        <v>13</v>
      </c>
      <c r="EH52" s="1">
        <v>2979.73096085409</v>
      </c>
      <c r="EI52" s="1">
        <f t="shared" si="41"/>
        <v>232.73096085408997</v>
      </c>
      <c r="EJ52" s="5"/>
      <c r="EK52" s="5"/>
      <c r="EL52" s="2"/>
      <c r="EM52" s="1">
        <v>13</v>
      </c>
      <c r="EN52" s="1">
        <v>1514.5386927122499</v>
      </c>
      <c r="EO52" s="1">
        <f t="shared" si="42"/>
        <v>263.53869271224994</v>
      </c>
      <c r="EP52" s="1">
        <v>13</v>
      </c>
      <c r="EQ52" s="1">
        <v>1511.43064985451</v>
      </c>
      <c r="ER52" s="1">
        <f t="shared" si="43"/>
        <v>274.43064985450997</v>
      </c>
      <c r="ES52" s="1">
        <v>13</v>
      </c>
      <c r="ET52" s="1">
        <v>1658.5635208711401</v>
      </c>
      <c r="EU52" s="1">
        <f t="shared" si="44"/>
        <v>390.5635208711401</v>
      </c>
      <c r="EV52" s="1">
        <v>13</v>
      </c>
      <c r="EW52" s="1">
        <v>1550.5974025974001</v>
      </c>
      <c r="EX52" s="1">
        <f t="shared" si="45"/>
        <v>264.59740259740011</v>
      </c>
      <c r="EZ52" s="5"/>
      <c r="FA52" s="5"/>
      <c r="FB52" s="1">
        <v>13</v>
      </c>
      <c r="FC52" s="1">
        <v>2336.55445544554</v>
      </c>
      <c r="FD52" s="1">
        <f t="shared" si="46"/>
        <v>-142.44554455445996</v>
      </c>
      <c r="FE52" s="1">
        <v>13</v>
      </c>
      <c r="FF52" s="1">
        <v>2656.9785673998899</v>
      </c>
      <c r="FG52" s="1">
        <f t="shared" si="47"/>
        <v>29.978567399889926</v>
      </c>
      <c r="FH52" s="1">
        <v>13</v>
      </c>
      <c r="FI52" s="1">
        <v>3121.7133105802</v>
      </c>
      <c r="FJ52" s="1">
        <f t="shared" si="48"/>
        <v>-62.286689419800041</v>
      </c>
      <c r="FK52" s="1">
        <v>13</v>
      </c>
      <c r="FL52" s="1">
        <v>3046.9444444444398</v>
      </c>
      <c r="FM52" s="1">
        <f t="shared" si="49"/>
        <v>147.9444444444398</v>
      </c>
      <c r="FO52" s="5"/>
      <c r="FP52" s="5"/>
      <c r="FQ52" s="1">
        <v>13</v>
      </c>
      <c r="FR52" s="1">
        <v>2126.9791288566198</v>
      </c>
      <c r="FS52" s="1">
        <f t="shared" si="50"/>
        <v>681.97912885661981</v>
      </c>
      <c r="FT52" s="1">
        <v>13</v>
      </c>
      <c r="FU52" s="1">
        <v>1641.5509337860799</v>
      </c>
      <c r="FV52" s="1">
        <f t="shared" si="51"/>
        <v>256.5509337860799</v>
      </c>
      <c r="FW52" s="1">
        <v>13</v>
      </c>
      <c r="FX52" s="1">
        <v>1649.7187780772699</v>
      </c>
      <c r="FY52" s="1">
        <f t="shared" si="52"/>
        <v>256.71877807726992</v>
      </c>
      <c r="FZ52" s="1">
        <v>13</v>
      </c>
      <c r="GA52" s="1">
        <v>1754.36559139785</v>
      </c>
      <c r="GB52" s="1">
        <f t="shared" si="53"/>
        <v>361.36559139785004</v>
      </c>
      <c r="GE52" s="5"/>
      <c r="GF52" s="1">
        <v>13</v>
      </c>
      <c r="GG52" s="1">
        <v>1957.76100628931</v>
      </c>
      <c r="GH52" s="1">
        <f t="shared" si="54"/>
        <v>187.76100628930999</v>
      </c>
      <c r="GI52" s="1">
        <v>13</v>
      </c>
      <c r="GJ52" s="1">
        <v>2176.1015625</v>
      </c>
      <c r="GK52" s="1">
        <f t="shared" si="55"/>
        <v>350.1015625</v>
      </c>
      <c r="GL52" s="1">
        <v>13</v>
      </c>
      <c r="GM52" s="1">
        <v>2166.1258457374802</v>
      </c>
      <c r="GN52" s="1">
        <f t="shared" si="56"/>
        <v>445.12584573748018</v>
      </c>
      <c r="GO52" s="1">
        <v>13</v>
      </c>
      <c r="GP52" s="1">
        <v>2120.4431687715301</v>
      </c>
      <c r="GQ52" s="1">
        <f t="shared" si="57"/>
        <v>296.44316877153005</v>
      </c>
      <c r="GR52" s="5"/>
      <c r="GS52" s="5"/>
      <c r="GT52" s="2"/>
      <c r="GU52" s="1">
        <v>13</v>
      </c>
      <c r="GV52" s="1">
        <v>2699</v>
      </c>
      <c r="GW52" s="1">
        <f t="shared" si="58"/>
        <v>1795</v>
      </c>
      <c r="GX52" s="1">
        <v>13</v>
      </c>
      <c r="GY52" s="1">
        <v>2678</v>
      </c>
      <c r="GZ52" s="1">
        <f t="shared" si="59"/>
        <v>1751</v>
      </c>
      <c r="HA52" s="1">
        <v>13</v>
      </c>
      <c r="HB52" s="1">
        <v>3092</v>
      </c>
      <c r="HC52" s="1">
        <f t="shared" si="60"/>
        <v>2198</v>
      </c>
      <c r="HD52" s="1">
        <v>13</v>
      </c>
      <c r="HE52" s="1">
        <v>2631</v>
      </c>
      <c r="HF52" s="1">
        <f t="shared" si="61"/>
        <v>1755</v>
      </c>
      <c r="HG52" s="1">
        <v>13</v>
      </c>
      <c r="HH52" s="1">
        <v>2461</v>
      </c>
      <c r="HI52" s="1">
        <f t="shared" si="62"/>
        <v>1626</v>
      </c>
      <c r="HL52" s="5"/>
      <c r="HM52" s="1">
        <v>13</v>
      </c>
      <c r="HN52" s="1">
        <v>2497.35747446611</v>
      </c>
      <c r="HO52" s="1">
        <f>HN52-HO36</f>
        <v>1476.9869711727092</v>
      </c>
      <c r="HP52" s="1">
        <v>13</v>
      </c>
      <c r="HQ52" s="1">
        <v>2843.5228122662702</v>
      </c>
      <c r="HR52" s="1">
        <f>HQ52-HR36</f>
        <v>1819.3966337424342</v>
      </c>
      <c r="HS52" s="1">
        <v>13</v>
      </c>
      <c r="HT52" s="1">
        <v>2328.8458188153299</v>
      </c>
      <c r="HU52" s="1">
        <f>HT52-HU36</f>
        <v>1283.2315473171486</v>
      </c>
      <c r="HV52" s="1">
        <v>13</v>
      </c>
      <c r="HW52" s="1">
        <v>2594.3333333333298</v>
      </c>
      <c r="HX52" s="1">
        <f>HW52-HX36</f>
        <v>1546.2556321054651</v>
      </c>
      <c r="HZ52" s="5"/>
      <c r="IA52" s="5"/>
      <c r="IB52" s="1">
        <v>13</v>
      </c>
      <c r="IC52" s="1">
        <v>4826.4463276836204</v>
      </c>
      <c r="ID52" s="1">
        <f>IC52-ID36</f>
        <v>3012.4340222350502</v>
      </c>
      <c r="IE52" s="1">
        <v>13</v>
      </c>
      <c r="IF52" s="1">
        <v>4189.4080854309695</v>
      </c>
      <c r="IG52" s="1">
        <f>IF52-IG36</f>
        <v>3194.3400141025413</v>
      </c>
      <c r="IH52" s="1">
        <v>13</v>
      </c>
      <c r="II52" s="1">
        <v>3514.9840510366798</v>
      </c>
      <c r="IJ52" s="1">
        <f>II52-IJ36</f>
        <v>2530.7943435652724</v>
      </c>
      <c r="IK52" s="1">
        <v>13</v>
      </c>
      <c r="IL52" s="1">
        <v>3530.4764663287501</v>
      </c>
      <c r="IM52" s="1">
        <f>IL52-IM36</f>
        <v>2547.0739146377787</v>
      </c>
      <c r="IN52" s="5"/>
      <c r="IO52" s="5"/>
      <c r="IP52" s="2"/>
      <c r="IQ52" s="1">
        <v>13</v>
      </c>
      <c r="IR52" s="1">
        <v>3003</v>
      </c>
      <c r="IS52" s="1">
        <f t="shared" si="63"/>
        <v>2119</v>
      </c>
      <c r="IT52" s="1">
        <v>13</v>
      </c>
      <c r="IU52" s="1">
        <v>2551</v>
      </c>
      <c r="IV52" s="1">
        <f t="shared" si="64"/>
        <v>1659</v>
      </c>
      <c r="IW52" s="1">
        <v>13</v>
      </c>
      <c r="IX52" s="1">
        <v>2724</v>
      </c>
      <c r="IY52" s="1">
        <f t="shared" si="65"/>
        <v>1834</v>
      </c>
      <c r="IZ52" s="1">
        <v>13</v>
      </c>
      <c r="JA52" s="1">
        <v>2484</v>
      </c>
      <c r="JB52" s="1">
        <f t="shared" si="66"/>
        <v>1595</v>
      </c>
      <c r="JC52" s="1">
        <v>13</v>
      </c>
      <c r="JD52" s="1">
        <v>2511</v>
      </c>
      <c r="JE52" s="1">
        <f t="shared" si="67"/>
        <v>1638</v>
      </c>
      <c r="JG52" s="5"/>
      <c r="JH52" s="5"/>
      <c r="JI52" s="1">
        <v>13</v>
      </c>
      <c r="JJ52" s="1">
        <v>1967.66098294885</v>
      </c>
      <c r="JK52" s="1">
        <f t="shared" si="68"/>
        <v>834.66098294885001</v>
      </c>
      <c r="JL52" s="1">
        <v>13</v>
      </c>
      <c r="JM52" s="1">
        <v>2580.8692862870898</v>
      </c>
      <c r="JN52" s="1">
        <f t="shared" si="69"/>
        <v>1476.8692862870898</v>
      </c>
      <c r="JO52" s="1">
        <v>13</v>
      </c>
      <c r="JP52" s="1">
        <v>2181.1358950327999</v>
      </c>
      <c r="JQ52" s="1">
        <f t="shared" si="70"/>
        <v>1079.1358950327999</v>
      </c>
      <c r="JR52" s="1">
        <v>13</v>
      </c>
      <c r="JS52" s="1">
        <v>2041.85773026316</v>
      </c>
      <c r="JT52" s="1">
        <f t="shared" si="71"/>
        <v>932.85773026315997</v>
      </c>
      <c r="JV52" s="5"/>
      <c r="JW52" s="5"/>
      <c r="JX52" s="1">
        <v>13</v>
      </c>
      <c r="JY52" s="1">
        <v>3032.23744680851</v>
      </c>
      <c r="JZ52" s="1">
        <f t="shared" si="72"/>
        <v>1366.23744680851</v>
      </c>
      <c r="KA52" s="1">
        <v>13</v>
      </c>
      <c r="KB52" s="1">
        <v>2813.6387959866202</v>
      </c>
      <c r="KC52" s="1">
        <f t="shared" si="73"/>
        <v>1466.6387959866202</v>
      </c>
      <c r="KD52" s="1">
        <v>13</v>
      </c>
      <c r="KE52" s="1">
        <v>2023.6792873051199</v>
      </c>
      <c r="KF52" s="1">
        <f t="shared" si="74"/>
        <v>772.67928730511994</v>
      </c>
      <c r="KG52" s="1">
        <v>13</v>
      </c>
      <c r="KH52" s="1">
        <v>1270.90019569472</v>
      </c>
      <c r="KI52" s="1">
        <f>KH52-KI36</f>
        <v>256.27590853341997</v>
      </c>
      <c r="KJ52" s="5"/>
      <c r="KK52" s="5"/>
      <c r="KL52" s="2"/>
      <c r="KM52" s="1">
        <v>13</v>
      </c>
      <c r="KN52" s="1">
        <v>1397</v>
      </c>
      <c r="KO52" s="1">
        <f t="shared" si="75"/>
        <v>392</v>
      </c>
      <c r="KP52" s="1">
        <v>13</v>
      </c>
      <c r="KQ52" s="1">
        <v>2912</v>
      </c>
      <c r="KR52" s="1">
        <f t="shared" si="76"/>
        <v>1894</v>
      </c>
      <c r="KS52" s="1">
        <v>13</v>
      </c>
      <c r="KT52" s="1">
        <v>1902</v>
      </c>
      <c r="KU52" s="1">
        <f t="shared" si="77"/>
        <v>793</v>
      </c>
      <c r="KV52" s="1">
        <v>13</v>
      </c>
      <c r="KW52" s="1">
        <v>2489</v>
      </c>
      <c r="KX52" s="1">
        <f t="shared" si="78"/>
        <v>1433</v>
      </c>
      <c r="KZ52" s="5"/>
      <c r="LA52" s="5"/>
      <c r="LB52" s="1">
        <v>13</v>
      </c>
      <c r="LC52" s="1">
        <v>2067</v>
      </c>
      <c r="LD52" s="1">
        <f t="shared" si="79"/>
        <v>914</v>
      </c>
      <c r="LE52" s="1">
        <v>13</v>
      </c>
      <c r="LF52" s="1">
        <v>1613</v>
      </c>
      <c r="LG52" s="1">
        <f t="shared" si="80"/>
        <v>508</v>
      </c>
      <c r="LH52" s="1">
        <v>13</v>
      </c>
      <c r="LI52" s="1">
        <v>2277</v>
      </c>
      <c r="LJ52" s="1">
        <f t="shared" si="81"/>
        <v>1132</v>
      </c>
      <c r="LK52" s="1">
        <v>13</v>
      </c>
      <c r="LL52" s="1">
        <v>2119</v>
      </c>
      <c r="LM52" s="1">
        <f t="shared" si="82"/>
        <v>926</v>
      </c>
      <c r="LO52" s="5"/>
      <c r="LP52" s="5"/>
      <c r="LQ52" s="1">
        <v>13</v>
      </c>
      <c r="LR52" s="1">
        <v>2512</v>
      </c>
      <c r="LS52" s="1">
        <f t="shared" si="83"/>
        <v>1170</v>
      </c>
      <c r="LT52" s="1">
        <v>13</v>
      </c>
      <c r="LU52" s="1">
        <v>2408</v>
      </c>
      <c r="LV52" s="1">
        <f t="shared" si="84"/>
        <v>1076</v>
      </c>
      <c r="LW52" s="1">
        <v>13</v>
      </c>
      <c r="LX52" s="1">
        <v>1786</v>
      </c>
      <c r="LY52" s="1">
        <f t="shared" si="85"/>
        <v>459</v>
      </c>
      <c r="LZ52" s="1">
        <v>13</v>
      </c>
      <c r="MA52" s="1">
        <v>2861</v>
      </c>
      <c r="MB52" s="1">
        <f t="shared" si="86"/>
        <v>1405</v>
      </c>
      <c r="MC52" s="5"/>
      <c r="MD52" s="5"/>
      <c r="ME52" s="2"/>
      <c r="MF52" s="1">
        <v>13</v>
      </c>
      <c r="MG52" s="1">
        <v>3526</v>
      </c>
      <c r="MH52" s="1">
        <f t="shared" si="9"/>
        <v>971</v>
      </c>
      <c r="MI52" s="1">
        <v>13</v>
      </c>
      <c r="MJ52" s="1">
        <v>3661</v>
      </c>
      <c r="MK52" s="1">
        <f t="shared" si="10"/>
        <v>1083</v>
      </c>
      <c r="ML52" s="1">
        <v>13</v>
      </c>
      <c r="MM52" s="1">
        <v>4603</v>
      </c>
      <c r="MN52" s="1">
        <f t="shared" si="11"/>
        <v>2034</v>
      </c>
      <c r="MO52" s="1">
        <v>13</v>
      </c>
      <c r="MP52" s="1">
        <v>3880</v>
      </c>
      <c r="MQ52" s="1">
        <f t="shared" si="12"/>
        <v>1330</v>
      </c>
      <c r="MS52" s="5"/>
      <c r="MT52" s="5"/>
      <c r="MU52" s="1">
        <v>13</v>
      </c>
      <c r="MV52" s="1">
        <v>2487</v>
      </c>
      <c r="MW52" s="1">
        <f t="shared" si="13"/>
        <v>1277</v>
      </c>
      <c r="MX52" s="1">
        <v>13</v>
      </c>
      <c r="MY52" s="1">
        <v>2367</v>
      </c>
      <c r="MZ52" s="1">
        <f t="shared" si="14"/>
        <v>1099</v>
      </c>
      <c r="NA52" s="1">
        <v>13</v>
      </c>
      <c r="NB52" s="1">
        <v>2157</v>
      </c>
      <c r="NC52" s="1">
        <f t="shared" si="15"/>
        <v>729</v>
      </c>
      <c r="ND52" s="1">
        <v>13</v>
      </c>
      <c r="NE52" s="1">
        <v>2802</v>
      </c>
      <c r="NF52" s="1">
        <f t="shared" si="16"/>
        <v>1429</v>
      </c>
      <c r="NH52" s="5"/>
      <c r="NI52" s="5"/>
      <c r="NJ52" s="1">
        <v>13</v>
      </c>
      <c r="NK52" s="1">
        <v>2476</v>
      </c>
      <c r="NL52" s="1">
        <f t="shared" si="17"/>
        <v>717</v>
      </c>
      <c r="NM52" s="1">
        <v>13</v>
      </c>
      <c r="NN52" s="1">
        <v>4233</v>
      </c>
      <c r="NO52" s="1">
        <f t="shared" si="18"/>
        <v>2451</v>
      </c>
      <c r="NP52" s="1">
        <v>13</v>
      </c>
      <c r="NQ52" s="1">
        <v>2963</v>
      </c>
      <c r="NR52" s="1">
        <f t="shared" si="19"/>
        <v>1046</v>
      </c>
      <c r="NS52" s="1">
        <v>13</v>
      </c>
      <c r="NT52" s="1">
        <v>2556</v>
      </c>
      <c r="NU52" s="1">
        <f t="shared" si="20"/>
        <v>579</v>
      </c>
    </row>
    <row r="53" spans="1:385" x14ac:dyDescent="0.25">
      <c r="A53" s="2"/>
      <c r="B53" s="1">
        <v>14</v>
      </c>
      <c r="C53" s="1">
        <v>973</v>
      </c>
      <c r="D53" s="1">
        <f t="shared" si="4"/>
        <v>136</v>
      </c>
      <c r="E53" s="1">
        <v>14</v>
      </c>
      <c r="F53" s="1">
        <v>1020</v>
      </c>
      <c r="G53" s="1">
        <f t="shared" si="5"/>
        <v>168</v>
      </c>
      <c r="H53" s="1">
        <v>14</v>
      </c>
      <c r="I53" s="1">
        <v>1027</v>
      </c>
      <c r="J53" s="1">
        <f t="shared" si="6"/>
        <v>160</v>
      </c>
      <c r="K53" s="1">
        <v>14</v>
      </c>
      <c r="L53" s="1">
        <v>952</v>
      </c>
      <c r="M53" s="1">
        <f t="shared" si="7"/>
        <v>116</v>
      </c>
      <c r="N53" s="1">
        <v>14</v>
      </c>
      <c r="O53" s="1">
        <v>905</v>
      </c>
      <c r="P53" s="1">
        <f t="shared" si="8"/>
        <v>69</v>
      </c>
      <c r="S53" s="5"/>
      <c r="T53" s="1">
        <v>14</v>
      </c>
      <c r="U53" s="1">
        <v>1130.6037878787899</v>
      </c>
      <c r="V53" s="1">
        <f>U53-V36</f>
        <v>118.93165987877694</v>
      </c>
      <c r="W53" s="1">
        <v>14</v>
      </c>
      <c r="X53" s="1">
        <v>1100.19319938176</v>
      </c>
      <c r="Y53" s="1">
        <f>X53-Y36</f>
        <v>76.403713315218624</v>
      </c>
      <c r="Z53" s="1">
        <v>14</v>
      </c>
      <c r="AA53" s="1">
        <v>1320.1606425702801</v>
      </c>
      <c r="AB53" s="1">
        <f>AA53-AB36</f>
        <v>288.44052732458999</v>
      </c>
      <c r="AC53" s="1">
        <v>14</v>
      </c>
      <c r="AD53" s="1">
        <v>1148.15193026152</v>
      </c>
      <c r="AE53" s="1">
        <f>AD53-AE36</f>
        <v>114.98508507432007</v>
      </c>
      <c r="AI53" s="1">
        <v>14</v>
      </c>
      <c r="AJ53" s="1">
        <v>1276.6419951729699</v>
      </c>
      <c r="AK53" s="1">
        <f>AJ53-AK36</f>
        <v>87.770867056023235</v>
      </c>
      <c r="AL53" s="1">
        <v>14</v>
      </c>
      <c r="AM53" s="1">
        <v>1312.4497816593901</v>
      </c>
      <c r="AN53" s="1">
        <f>AM53-AN36</f>
        <v>135.44717020830672</v>
      </c>
      <c r="AO53" s="1">
        <v>14</v>
      </c>
      <c r="AP53" s="1">
        <v>1260.67226890756</v>
      </c>
      <c r="AQ53" s="1">
        <f>AP53-AQ36</f>
        <v>54.472206102856717</v>
      </c>
      <c r="AR53" s="1">
        <v>14</v>
      </c>
      <c r="AS53" s="1">
        <v>1311.2244508118399</v>
      </c>
      <c r="AT53" s="1">
        <f>AS53-AT36</f>
        <v>75.109655425333131</v>
      </c>
      <c r="AV53" s="5"/>
      <c r="AW53" s="2"/>
      <c r="AX53" s="1">
        <v>14</v>
      </c>
      <c r="AY53" s="1">
        <v>1122</v>
      </c>
      <c r="AZ53" s="1">
        <f t="shared" si="21"/>
        <v>132</v>
      </c>
      <c r="BA53" s="1">
        <v>14</v>
      </c>
      <c r="BB53" s="1">
        <v>1116</v>
      </c>
      <c r="BC53" s="1">
        <f t="shared" si="22"/>
        <v>134</v>
      </c>
      <c r="BD53" s="1">
        <v>14</v>
      </c>
      <c r="BE53" s="1">
        <v>1101</v>
      </c>
      <c r="BF53" s="1">
        <f t="shared" si="23"/>
        <v>127</v>
      </c>
      <c r="BG53" s="1">
        <v>14</v>
      </c>
      <c r="BH53" s="1">
        <v>1029</v>
      </c>
      <c r="BI53" s="1">
        <f t="shared" si="24"/>
        <v>56</v>
      </c>
      <c r="BJ53" s="1">
        <v>14</v>
      </c>
      <c r="BK53" s="1">
        <v>1116</v>
      </c>
      <c r="BL53" s="1">
        <f t="shared" si="25"/>
        <v>135</v>
      </c>
      <c r="BN53" s="5"/>
      <c r="BP53" s="1">
        <v>14</v>
      </c>
      <c r="BQ53" s="1">
        <v>1663.67767503303</v>
      </c>
      <c r="BR53" s="1">
        <f>BQ53-BR36</f>
        <v>405.53637562769677</v>
      </c>
      <c r="BS53" s="1">
        <v>14</v>
      </c>
      <c r="BT53" s="1">
        <v>1521.9747474747501</v>
      </c>
      <c r="BU53" s="1">
        <f>BT53-BU36</f>
        <v>176.23425498123015</v>
      </c>
      <c r="BV53" s="1">
        <v>14</v>
      </c>
      <c r="BW53" s="1">
        <v>1671.74612244898</v>
      </c>
      <c r="BX53" s="1">
        <f>BW53-BX36</f>
        <v>187.14725505189676</v>
      </c>
      <c r="BY53" s="1">
        <v>14</v>
      </c>
      <c r="BZ53" s="1">
        <v>1655.4377276037901</v>
      </c>
      <c r="CA53" s="1">
        <f>BZ53-CA36</f>
        <v>146.90953178213999</v>
      </c>
      <c r="CC53" s="5"/>
      <c r="CD53" s="5"/>
      <c r="CE53" s="1">
        <v>14</v>
      </c>
      <c r="CF53" s="1">
        <v>1170.3556231002999</v>
      </c>
      <c r="CG53" s="1">
        <f t="shared" si="26"/>
        <v>106.35562310029991</v>
      </c>
      <c r="CH53" s="1">
        <v>14</v>
      </c>
      <c r="CI53" s="1">
        <v>1370.6345177665</v>
      </c>
      <c r="CJ53" s="1">
        <f t="shared" si="27"/>
        <v>114.63451776650004</v>
      </c>
      <c r="CK53" s="1">
        <v>14</v>
      </c>
      <c r="CL53" s="1">
        <v>1469.8973471741599</v>
      </c>
      <c r="CM53" s="1">
        <f t="shared" si="28"/>
        <v>24.897347174159904</v>
      </c>
      <c r="CN53" s="1">
        <v>14</v>
      </c>
      <c r="CO53" s="1">
        <v>1182.37788944724</v>
      </c>
      <c r="CP53" s="1">
        <f t="shared" si="29"/>
        <v>72.377889447240022</v>
      </c>
      <c r="CQ53" s="5"/>
      <c r="CR53" s="5"/>
      <c r="CS53" s="2"/>
      <c r="CT53" s="1">
        <v>14</v>
      </c>
      <c r="CU53" s="1">
        <v>1488.2314445331201</v>
      </c>
      <c r="CV53" s="1">
        <f t="shared" si="30"/>
        <v>255.23144453312011</v>
      </c>
      <c r="CW53" s="1">
        <v>14</v>
      </c>
      <c r="CX53" s="1">
        <v>1682.87332646756</v>
      </c>
      <c r="CY53" s="1">
        <f t="shared" si="31"/>
        <v>321.87332646755999</v>
      </c>
      <c r="CZ53" s="1">
        <v>14</v>
      </c>
      <c r="DA53" s="1">
        <v>1759.5787089467699</v>
      </c>
      <c r="DB53" s="1">
        <f t="shared" si="32"/>
        <v>351.57870894676989</v>
      </c>
      <c r="DC53" s="1">
        <v>14</v>
      </c>
      <c r="DD53" s="1">
        <v>1792.07775768535</v>
      </c>
      <c r="DE53" s="1">
        <f t="shared" si="33"/>
        <v>322.07775768534998</v>
      </c>
      <c r="DG53" s="5"/>
      <c r="DH53" s="5"/>
      <c r="DI53" s="1">
        <v>14</v>
      </c>
      <c r="DJ53" s="1">
        <v>1872.80387770321</v>
      </c>
      <c r="DK53" s="1">
        <f t="shared" si="34"/>
        <v>298.80387770320999</v>
      </c>
      <c r="DL53" s="1">
        <v>14</v>
      </c>
      <c r="DM53" s="1">
        <v>1618.8221845893299</v>
      </c>
      <c r="DN53" s="1">
        <f t="shared" si="35"/>
        <v>363.82218458932994</v>
      </c>
      <c r="DO53" s="1">
        <v>14</v>
      </c>
      <c r="DP53" s="1">
        <v>1534.46644664466</v>
      </c>
      <c r="DQ53" s="1">
        <f t="shared" si="36"/>
        <v>243.46644664465998</v>
      </c>
      <c r="DR53" s="1">
        <v>14</v>
      </c>
      <c r="DS53" s="1">
        <v>1711.31546023235</v>
      </c>
      <c r="DT53" s="1">
        <f t="shared" si="37"/>
        <v>269.31546023235001</v>
      </c>
      <c r="DV53" s="5"/>
      <c r="DW53" s="5"/>
      <c r="DX53" s="1">
        <v>14</v>
      </c>
      <c r="DY53" s="1">
        <v>2598.5358422939098</v>
      </c>
      <c r="DZ53" s="1">
        <f t="shared" si="38"/>
        <v>170.53584229390981</v>
      </c>
      <c r="EA53" s="1">
        <v>14</v>
      </c>
      <c r="EB53" s="1">
        <v>2629.3091397849498</v>
      </c>
      <c r="EC53" s="1">
        <f t="shared" si="39"/>
        <v>255.30913978494982</v>
      </c>
      <c r="ED53" s="1">
        <v>14</v>
      </c>
      <c r="EE53" s="1">
        <v>2853.9622507122499</v>
      </c>
      <c r="EF53" s="1">
        <f t="shared" si="40"/>
        <v>106.9622507122499</v>
      </c>
      <c r="EG53" s="1">
        <v>14</v>
      </c>
      <c r="EH53" s="1">
        <v>2989.72119487909</v>
      </c>
      <c r="EI53" s="1">
        <f t="shared" si="41"/>
        <v>242.72119487909004</v>
      </c>
      <c r="EJ53" s="5"/>
      <c r="EK53" s="5"/>
      <c r="EL53" s="2"/>
      <c r="EM53" s="1">
        <v>14</v>
      </c>
      <c r="EN53" s="1">
        <v>1587.0523168908801</v>
      </c>
      <c r="EO53" s="1">
        <f t="shared" si="42"/>
        <v>336.05231689088009</v>
      </c>
      <c r="EP53" s="1">
        <v>14</v>
      </c>
      <c r="EQ53" s="1">
        <v>1560.96628131021</v>
      </c>
      <c r="ER53" s="1">
        <f t="shared" si="43"/>
        <v>323.96628131020998</v>
      </c>
      <c r="ES53" s="1">
        <v>14</v>
      </c>
      <c r="ET53" s="1">
        <v>1669.9552102376599</v>
      </c>
      <c r="EU53" s="1">
        <f>ET53-1268</f>
        <v>401.95521023765991</v>
      </c>
      <c r="EV53" s="1">
        <v>14</v>
      </c>
      <c r="EW53" s="1">
        <v>1595.6161616161601</v>
      </c>
      <c r="EX53" s="1">
        <f t="shared" si="45"/>
        <v>309.61616161616007</v>
      </c>
      <c r="EZ53" s="5"/>
      <c r="FA53" s="5"/>
      <c r="FB53" s="1">
        <v>14</v>
      </c>
      <c r="FC53" s="1">
        <v>2312.83384379786</v>
      </c>
      <c r="FD53" s="1">
        <f t="shared" si="46"/>
        <v>-166.16615620213997</v>
      </c>
      <c r="FE53" s="1">
        <v>14</v>
      </c>
      <c r="FF53" s="1">
        <v>2720.9475169300199</v>
      </c>
      <c r="FG53" s="1">
        <f t="shared" si="47"/>
        <v>93.947516930019901</v>
      </c>
      <c r="FH53" s="1">
        <v>14</v>
      </c>
      <c r="FI53" s="1">
        <v>3072.9345603272</v>
      </c>
      <c r="FJ53" s="1">
        <f t="shared" si="48"/>
        <v>-111.06543967280004</v>
      </c>
      <c r="FK53" s="1">
        <v>14</v>
      </c>
      <c r="FL53" s="1">
        <v>3031.83044461191</v>
      </c>
      <c r="FM53" s="1">
        <f t="shared" si="49"/>
        <v>132.83044461191002</v>
      </c>
      <c r="FO53" s="5"/>
      <c r="FP53" s="5"/>
      <c r="FQ53" s="1">
        <v>14</v>
      </c>
      <c r="FR53" s="1">
        <v>2055.8956043956</v>
      </c>
      <c r="FS53" s="1">
        <f t="shared" si="50"/>
        <v>610.8956043956</v>
      </c>
      <c r="FT53" s="1">
        <v>14</v>
      </c>
      <c r="FU53" s="1">
        <v>1727.6171477079799</v>
      </c>
      <c r="FV53" s="1">
        <f t="shared" si="51"/>
        <v>342.61714770797994</v>
      </c>
      <c r="FW53" s="1">
        <v>14</v>
      </c>
      <c r="FX53" s="1">
        <v>1769.92204301075</v>
      </c>
      <c r="FY53" s="1">
        <f t="shared" si="52"/>
        <v>376.92204301075003</v>
      </c>
      <c r="FZ53" s="1">
        <v>14</v>
      </c>
      <c r="GA53" s="1">
        <v>1864.3342269883799</v>
      </c>
      <c r="GB53" s="1">
        <f t="shared" si="53"/>
        <v>471.3342269883799</v>
      </c>
      <c r="GE53" s="5"/>
      <c r="GF53" s="1">
        <v>14</v>
      </c>
      <c r="GG53" s="1">
        <v>1976.70648030496</v>
      </c>
      <c r="GH53" s="1">
        <f t="shared" si="54"/>
        <v>206.70648030496</v>
      </c>
      <c r="GI53" s="1">
        <v>14</v>
      </c>
      <c r="GJ53" s="1">
        <v>2153.2447916666702</v>
      </c>
      <c r="GK53" s="1">
        <f t="shared" si="55"/>
        <v>327.24479166667015</v>
      </c>
      <c r="GL53" s="1">
        <v>14</v>
      </c>
      <c r="GM53" s="1">
        <v>2063.5700934579399</v>
      </c>
      <c r="GN53" s="1">
        <f t="shared" si="56"/>
        <v>342.57009345793995</v>
      </c>
      <c r="GO53" s="1">
        <v>14</v>
      </c>
      <c r="GP53" s="1">
        <v>2056.5856980703702</v>
      </c>
      <c r="GQ53" s="1">
        <f t="shared" si="57"/>
        <v>232.5856980703702</v>
      </c>
      <c r="GR53" s="5"/>
      <c r="GS53" s="5"/>
      <c r="GT53" s="2"/>
      <c r="GU53" s="1">
        <v>14</v>
      </c>
      <c r="GV53" s="1">
        <v>3269</v>
      </c>
      <c r="GW53" s="1">
        <f t="shared" si="58"/>
        <v>2365</v>
      </c>
      <c r="GX53" s="1">
        <v>14</v>
      </c>
      <c r="GY53" s="1">
        <v>2899</v>
      </c>
      <c r="GZ53" s="1">
        <f t="shared" si="59"/>
        <v>1972</v>
      </c>
      <c r="HA53" s="1">
        <v>14</v>
      </c>
      <c r="HB53" s="1">
        <v>3218</v>
      </c>
      <c r="HC53" s="1">
        <f t="shared" si="60"/>
        <v>2324</v>
      </c>
      <c r="HD53" s="1">
        <v>14</v>
      </c>
      <c r="HE53" s="1">
        <v>3143</v>
      </c>
      <c r="HF53" s="1">
        <f t="shared" si="61"/>
        <v>2267</v>
      </c>
      <c r="HG53" s="1">
        <v>14</v>
      </c>
      <c r="HH53" s="1">
        <v>2532</v>
      </c>
      <c r="HI53" s="1">
        <f t="shared" si="62"/>
        <v>1697</v>
      </c>
      <c r="HL53" s="5"/>
      <c r="HM53" s="1">
        <v>14</v>
      </c>
      <c r="HN53" s="1">
        <v>2386.4527777777798</v>
      </c>
      <c r="HO53" s="1">
        <f>HN53-HO36</f>
        <v>1366.082274484379</v>
      </c>
      <c r="HP53" s="1">
        <v>14</v>
      </c>
      <c r="HQ53" s="1">
        <v>2319.7468164794</v>
      </c>
      <c r="HR53" s="1">
        <f>HQ53-HR36</f>
        <v>1295.620637955564</v>
      </c>
      <c r="HS53" s="1">
        <v>14</v>
      </c>
      <c r="HT53" s="1">
        <v>2464.8163444639699</v>
      </c>
      <c r="HU53" s="1">
        <f>HT53-HU36</f>
        <v>1419.2020729657886</v>
      </c>
      <c r="HV53" s="1">
        <v>14</v>
      </c>
      <c r="HW53" s="1">
        <v>2498.2488549618301</v>
      </c>
      <c r="HX53" s="1">
        <f>HW53-HX36</f>
        <v>1450.1711537339654</v>
      </c>
      <c r="HZ53" s="5"/>
      <c r="IA53" s="5"/>
      <c r="IB53" s="1">
        <v>14</v>
      </c>
      <c r="IC53" s="1">
        <v>3806.2484166080199</v>
      </c>
      <c r="ID53" s="1">
        <f>IC53-ID36</f>
        <v>1992.2361111594498</v>
      </c>
      <c r="IE53" s="1">
        <v>14</v>
      </c>
      <c r="IF53" s="1">
        <v>2744.0085736554902</v>
      </c>
      <c r="IG53" s="1">
        <f>IF53-IG36</f>
        <v>1748.9405023270619</v>
      </c>
      <c r="IH53" s="1">
        <v>14</v>
      </c>
      <c r="II53" s="1">
        <v>3889.3631999999998</v>
      </c>
      <c r="IJ53" s="1">
        <f>II53-IJ36</f>
        <v>2905.1734925285923</v>
      </c>
      <c r="IK53" s="1">
        <v>14</v>
      </c>
      <c r="IL53" s="1">
        <v>3471.3785147801</v>
      </c>
      <c r="IM53" s="1">
        <f>IL53-IM36</f>
        <v>2487.9759630891285</v>
      </c>
      <c r="IN53" s="5"/>
      <c r="IO53" s="5"/>
      <c r="IP53" s="2"/>
      <c r="IQ53" s="1">
        <v>14</v>
      </c>
      <c r="IR53" s="1">
        <v>3315</v>
      </c>
      <c r="IS53" s="1">
        <f t="shared" si="63"/>
        <v>2431</v>
      </c>
      <c r="IT53" s="1">
        <v>14</v>
      </c>
      <c r="IU53" s="1">
        <v>2108</v>
      </c>
      <c r="IV53" s="1">
        <f t="shared" si="64"/>
        <v>1216</v>
      </c>
      <c r="IW53" s="1">
        <v>14</v>
      </c>
      <c r="IX53" s="1">
        <v>2328</v>
      </c>
      <c r="IY53" s="1">
        <f t="shared" si="65"/>
        <v>1438</v>
      </c>
      <c r="IZ53" s="1">
        <v>14</v>
      </c>
      <c r="JA53" s="1">
        <v>2131</v>
      </c>
      <c r="JB53" s="1">
        <f t="shared" si="66"/>
        <v>1242</v>
      </c>
      <c r="JC53" s="1">
        <v>14</v>
      </c>
      <c r="JD53" s="1">
        <v>2125</v>
      </c>
      <c r="JE53" s="1">
        <f t="shared" si="67"/>
        <v>1252</v>
      </c>
      <c r="JG53" s="5"/>
      <c r="JH53" s="5"/>
      <c r="JI53" s="1">
        <v>14</v>
      </c>
      <c r="JJ53" s="1">
        <v>2256.3259557344099</v>
      </c>
      <c r="JK53" s="1">
        <f t="shared" si="68"/>
        <v>1123.3259557344099</v>
      </c>
      <c r="JL53" s="1">
        <v>14</v>
      </c>
      <c r="JM53" s="1">
        <v>2427.1748195669602</v>
      </c>
      <c r="JN53" s="1">
        <f t="shared" si="69"/>
        <v>1323.1748195669602</v>
      </c>
      <c r="JO53" s="1">
        <v>14</v>
      </c>
      <c r="JP53" s="1">
        <v>2662.6505681818198</v>
      </c>
      <c r="JQ53" s="1">
        <f t="shared" si="70"/>
        <v>1560.6505681818198</v>
      </c>
      <c r="JR53" s="1">
        <v>14</v>
      </c>
      <c r="JS53" s="1">
        <v>2004.7556109725699</v>
      </c>
      <c r="JT53" s="1">
        <f t="shared" si="71"/>
        <v>895.75561097256991</v>
      </c>
      <c r="JV53" s="5"/>
      <c r="JW53" s="5"/>
      <c r="JX53" s="1">
        <v>14</v>
      </c>
      <c r="JY53" s="1">
        <v>2853.0528109029001</v>
      </c>
      <c r="JZ53" s="1">
        <f t="shared" si="72"/>
        <v>1187.0528109029001</v>
      </c>
      <c r="KA53" s="1">
        <v>14</v>
      </c>
      <c r="KB53" s="1">
        <v>3171.3394039735099</v>
      </c>
      <c r="KC53" s="1">
        <f t="shared" si="73"/>
        <v>1824.3394039735099</v>
      </c>
      <c r="KD53" s="1">
        <v>14</v>
      </c>
      <c r="KE53" s="1">
        <v>2010.5942982456099</v>
      </c>
      <c r="KF53" s="1">
        <f t="shared" si="74"/>
        <v>759.59429824560993</v>
      </c>
      <c r="KG53" s="1">
        <v>14</v>
      </c>
      <c r="KH53" s="1">
        <v>1418.60493004664</v>
      </c>
      <c r="KI53" s="1">
        <f>KH53-KI36</f>
        <v>403.98064288533999</v>
      </c>
      <c r="KJ53" s="5"/>
      <c r="KK53" s="5"/>
      <c r="KL53" s="2"/>
      <c r="KM53" s="1">
        <v>14</v>
      </c>
      <c r="KN53" s="1">
        <v>2654</v>
      </c>
      <c r="KO53" s="1">
        <f t="shared" si="75"/>
        <v>1649</v>
      </c>
      <c r="KP53" s="1">
        <v>14</v>
      </c>
      <c r="KQ53" s="1">
        <v>3397</v>
      </c>
      <c r="KR53" s="1">
        <f t="shared" si="76"/>
        <v>2379</v>
      </c>
      <c r="KS53" s="1">
        <v>14</v>
      </c>
      <c r="KT53" s="1">
        <v>2559</v>
      </c>
      <c r="KU53" s="1">
        <f t="shared" si="77"/>
        <v>1450</v>
      </c>
      <c r="KV53" s="1">
        <v>14</v>
      </c>
      <c r="KW53" s="1">
        <v>3722</v>
      </c>
      <c r="KX53" s="1">
        <f t="shared" si="78"/>
        <v>2666</v>
      </c>
      <c r="KZ53" s="5"/>
      <c r="LA53" s="5"/>
      <c r="LB53" s="1">
        <v>14</v>
      </c>
      <c r="LC53" s="1">
        <v>1692</v>
      </c>
      <c r="LD53" s="1">
        <f t="shared" si="79"/>
        <v>539</v>
      </c>
      <c r="LE53" s="1">
        <v>14</v>
      </c>
      <c r="LF53" s="1">
        <v>1823</v>
      </c>
      <c r="LG53" s="1">
        <f t="shared" si="80"/>
        <v>718</v>
      </c>
      <c r="LH53" s="1">
        <v>14</v>
      </c>
      <c r="LI53" s="1">
        <v>4720</v>
      </c>
      <c r="LJ53" s="1">
        <f t="shared" si="81"/>
        <v>3575</v>
      </c>
      <c r="LK53" s="1">
        <v>14</v>
      </c>
      <c r="LL53" s="1">
        <v>2543</v>
      </c>
      <c r="LM53" s="1">
        <f t="shared" si="82"/>
        <v>1350</v>
      </c>
      <c r="LO53" s="5"/>
      <c r="LP53" s="5"/>
      <c r="LQ53" s="1">
        <v>14</v>
      </c>
      <c r="LR53" s="1">
        <v>2217</v>
      </c>
      <c r="LS53" s="1">
        <f t="shared" si="83"/>
        <v>875</v>
      </c>
      <c r="LT53" s="1">
        <v>14</v>
      </c>
      <c r="LU53" s="1">
        <v>2928</v>
      </c>
      <c r="LV53" s="1">
        <f t="shared" si="84"/>
        <v>1596</v>
      </c>
      <c r="LW53" s="1">
        <v>14</v>
      </c>
      <c r="LX53" s="1">
        <v>2394</v>
      </c>
      <c r="LY53" s="1">
        <f t="shared" si="85"/>
        <v>1067</v>
      </c>
      <c r="LZ53" s="1">
        <v>14</v>
      </c>
      <c r="MA53" s="1">
        <v>2609</v>
      </c>
      <c r="MB53" s="1">
        <f t="shared" si="86"/>
        <v>1153</v>
      </c>
      <c r="MC53" s="5"/>
      <c r="MD53" s="5"/>
      <c r="ME53" s="2"/>
      <c r="MF53" s="1">
        <v>14</v>
      </c>
      <c r="MG53" s="1">
        <v>4792</v>
      </c>
      <c r="MH53" s="1">
        <f t="shared" si="9"/>
        <v>2237</v>
      </c>
      <c r="MI53" s="1">
        <v>14</v>
      </c>
      <c r="MJ53" s="1">
        <v>3798</v>
      </c>
      <c r="MK53" s="1">
        <f t="shared" si="10"/>
        <v>1220</v>
      </c>
      <c r="ML53" s="1">
        <v>14</v>
      </c>
      <c r="MM53" s="1">
        <v>3676</v>
      </c>
      <c r="MN53" s="1">
        <f t="shared" si="11"/>
        <v>1107</v>
      </c>
      <c r="MO53" s="1">
        <v>14</v>
      </c>
      <c r="MP53" s="1">
        <v>4715</v>
      </c>
      <c r="MQ53" s="1">
        <f t="shared" si="12"/>
        <v>2165</v>
      </c>
      <c r="MS53" s="5"/>
      <c r="MT53" s="5"/>
      <c r="MU53" s="1">
        <v>14</v>
      </c>
      <c r="MV53" s="1">
        <v>2915</v>
      </c>
      <c r="MW53" s="1">
        <f t="shared" si="13"/>
        <v>1705</v>
      </c>
      <c r="MX53" s="1">
        <v>14</v>
      </c>
      <c r="MY53" s="1">
        <v>2168</v>
      </c>
      <c r="MZ53" s="1">
        <f t="shared" si="14"/>
        <v>900</v>
      </c>
      <c r="NA53" s="1">
        <v>14</v>
      </c>
      <c r="NB53" s="1">
        <v>3320</v>
      </c>
      <c r="NC53" s="1">
        <f t="shared" si="15"/>
        <v>1892</v>
      </c>
      <c r="ND53" s="1">
        <v>14</v>
      </c>
      <c r="NE53" s="1">
        <v>2711</v>
      </c>
      <c r="NF53" s="1">
        <f t="shared" si="16"/>
        <v>1338</v>
      </c>
      <c r="NH53" s="5"/>
      <c r="NI53" s="5"/>
      <c r="NJ53" s="1">
        <v>14</v>
      </c>
      <c r="NK53" s="1">
        <v>2859</v>
      </c>
      <c r="NL53" s="1">
        <f t="shared" si="17"/>
        <v>1100</v>
      </c>
      <c r="NM53" s="1">
        <v>14</v>
      </c>
      <c r="NN53" s="1">
        <v>2604</v>
      </c>
      <c r="NO53" s="1">
        <f t="shared" si="18"/>
        <v>822</v>
      </c>
      <c r="NP53" s="1">
        <v>14</v>
      </c>
      <c r="NQ53" s="1">
        <v>2904</v>
      </c>
      <c r="NR53" s="1">
        <f t="shared" si="19"/>
        <v>987</v>
      </c>
      <c r="NS53" s="1">
        <v>14</v>
      </c>
      <c r="NT53" s="1">
        <v>3365</v>
      </c>
      <c r="NU53" s="1">
        <f t="shared" si="20"/>
        <v>1388</v>
      </c>
    </row>
    <row r="54" spans="1:385" x14ac:dyDescent="0.25">
      <c r="A54" s="2"/>
      <c r="B54" s="1">
        <v>15</v>
      </c>
      <c r="C54" s="1">
        <v>1020</v>
      </c>
      <c r="D54" s="1">
        <f t="shared" si="4"/>
        <v>183</v>
      </c>
      <c r="E54" s="1">
        <v>15</v>
      </c>
      <c r="F54" s="1">
        <v>1020</v>
      </c>
      <c r="G54" s="1">
        <f t="shared" si="5"/>
        <v>168</v>
      </c>
      <c r="H54" s="1">
        <v>15</v>
      </c>
      <c r="I54" s="1">
        <v>933</v>
      </c>
      <c r="J54" s="1">
        <f t="shared" si="6"/>
        <v>66</v>
      </c>
      <c r="K54" s="1">
        <v>15</v>
      </c>
      <c r="L54" s="1">
        <v>930</v>
      </c>
      <c r="M54" s="1">
        <f t="shared" si="7"/>
        <v>94</v>
      </c>
      <c r="N54" s="1">
        <v>15</v>
      </c>
      <c r="O54" s="1">
        <v>950</v>
      </c>
      <c r="P54" s="1">
        <f t="shared" si="8"/>
        <v>114</v>
      </c>
      <c r="S54" s="5"/>
      <c r="T54" s="1">
        <v>15</v>
      </c>
      <c r="U54" s="1">
        <v>1219.75487256372</v>
      </c>
      <c r="V54" s="1">
        <f>U54-V36</f>
        <v>208.08274456370702</v>
      </c>
      <c r="W54" s="1">
        <v>15</v>
      </c>
      <c r="X54" s="1">
        <v>1186.02650038971</v>
      </c>
      <c r="Y54" s="1">
        <f>X54-Y36</f>
        <v>162.23701432316864</v>
      </c>
      <c r="Z54" s="1">
        <v>15</v>
      </c>
      <c r="AA54" s="1">
        <v>1236.4612286002</v>
      </c>
      <c r="AB54" s="1">
        <f>AA54-AB36</f>
        <v>204.74111335450993</v>
      </c>
      <c r="AC54" s="1">
        <v>15</v>
      </c>
      <c r="AD54" s="1">
        <v>1340.4771886559799</v>
      </c>
      <c r="AE54" s="1">
        <f>AD54-AE36</f>
        <v>307.31034346878005</v>
      </c>
      <c r="AI54" s="1">
        <v>15</v>
      </c>
      <c r="AJ54" s="1">
        <v>1259.9043408360101</v>
      </c>
      <c r="AK54" s="1">
        <f>AJ54-AK36</f>
        <v>71.033212719063386</v>
      </c>
      <c r="AL54" s="1">
        <v>15</v>
      </c>
      <c r="AM54" s="1">
        <v>1306.26441784548</v>
      </c>
      <c r="AN54" s="1">
        <f>AM54-AN36</f>
        <v>129.26180639439667</v>
      </c>
      <c r="AO54" s="1">
        <v>15</v>
      </c>
      <c r="AP54" s="1">
        <v>1238.3476070529</v>
      </c>
      <c r="AQ54" s="1">
        <f>AP54-AQ36</f>
        <v>32.147544248196709</v>
      </c>
      <c r="AR54" s="1">
        <v>15</v>
      </c>
      <c r="AS54" s="1">
        <v>1282.30314585319</v>
      </c>
      <c r="AT54" s="1">
        <f>AS54-AT36</f>
        <v>46.188350466683232</v>
      </c>
      <c r="AV54" s="5"/>
      <c r="AW54" s="2"/>
      <c r="AX54" s="1">
        <v>15</v>
      </c>
      <c r="AY54" s="1">
        <v>1227</v>
      </c>
      <c r="AZ54" s="1">
        <f t="shared" si="21"/>
        <v>237</v>
      </c>
      <c r="BA54" s="1">
        <v>15</v>
      </c>
      <c r="BB54" s="1">
        <v>1229</v>
      </c>
      <c r="BC54" s="1">
        <f t="shared" si="22"/>
        <v>247</v>
      </c>
      <c r="BD54" s="1">
        <v>15</v>
      </c>
      <c r="BE54" s="1">
        <v>1059</v>
      </c>
      <c r="BF54" s="1">
        <f t="shared" si="23"/>
        <v>85</v>
      </c>
      <c r="BG54" s="1">
        <v>15</v>
      </c>
      <c r="BH54" s="1">
        <v>1075</v>
      </c>
      <c r="BI54" s="1">
        <f t="shared" si="24"/>
        <v>102</v>
      </c>
      <c r="BJ54" s="1">
        <v>15</v>
      </c>
      <c r="BK54" s="1">
        <v>1063</v>
      </c>
      <c r="BL54" s="1">
        <f t="shared" si="25"/>
        <v>82</v>
      </c>
      <c r="BN54" s="5"/>
      <c r="BP54" s="1">
        <v>15</v>
      </c>
      <c r="BQ54" s="1">
        <v>1654.16192411924</v>
      </c>
      <c r="BR54" s="1">
        <f>BQ54-BR36</f>
        <v>396.02062471390673</v>
      </c>
      <c r="BS54" s="1">
        <v>15</v>
      </c>
      <c r="BT54" s="1">
        <v>1615.7611832611799</v>
      </c>
      <c r="BU54" s="1">
        <f>BT54-BU36</f>
        <v>270.02069076765997</v>
      </c>
      <c r="BV54" s="1">
        <v>15</v>
      </c>
      <c r="BW54" s="1">
        <v>1642.9727126805799</v>
      </c>
      <c r="BX54" s="1">
        <f>BW54-BX36</f>
        <v>158.37384528349662</v>
      </c>
      <c r="BY54" s="1">
        <v>15</v>
      </c>
      <c r="BZ54" s="1">
        <v>1602.68205128205</v>
      </c>
      <c r="CA54" s="1">
        <f>BZ54-CA36</f>
        <v>94.153855460399882</v>
      </c>
      <c r="CC54" s="5"/>
      <c r="CD54" s="5"/>
      <c r="CE54" s="1">
        <v>15</v>
      </c>
      <c r="CF54" s="1">
        <v>1203.3059777102301</v>
      </c>
      <c r="CG54" s="1">
        <f t="shared" si="26"/>
        <v>139.30597771023008</v>
      </c>
      <c r="CH54" s="1">
        <v>15</v>
      </c>
      <c r="CI54" s="1">
        <v>1352.2472250252299</v>
      </c>
      <c r="CJ54" s="1">
        <f t="shared" si="27"/>
        <v>96.247225025229909</v>
      </c>
      <c r="CK54" s="1">
        <v>15</v>
      </c>
      <c r="CL54" s="1">
        <v>1509.96096440873</v>
      </c>
      <c r="CM54" s="1">
        <f t="shared" si="28"/>
        <v>64.960964408729978</v>
      </c>
      <c r="CN54" s="1">
        <v>15</v>
      </c>
      <c r="CO54" s="1">
        <v>1308.0525783619801</v>
      </c>
      <c r="CP54" s="1">
        <f t="shared" si="29"/>
        <v>198.05257836198007</v>
      </c>
      <c r="CQ54" s="5"/>
      <c r="CR54" s="5"/>
      <c r="CS54" s="2"/>
      <c r="CT54" s="1">
        <v>15</v>
      </c>
      <c r="CU54" s="1">
        <v>1577.2086330935299</v>
      </c>
      <c r="CV54" s="1">
        <f t="shared" si="30"/>
        <v>344.2086330935299</v>
      </c>
      <c r="CW54" s="1">
        <v>15</v>
      </c>
      <c r="CX54" s="1">
        <v>1708.4084362139899</v>
      </c>
      <c r="CY54" s="1">
        <f t="shared" si="31"/>
        <v>347.40843621398994</v>
      </c>
      <c r="CZ54" s="1">
        <v>15</v>
      </c>
      <c r="DA54" s="1">
        <v>1664.9506314580899</v>
      </c>
      <c r="DB54" s="1">
        <f t="shared" si="32"/>
        <v>256.9506314580899</v>
      </c>
      <c r="DC54" s="1">
        <v>15</v>
      </c>
      <c r="DD54" s="1">
        <v>1924.65293040293</v>
      </c>
      <c r="DE54" s="1">
        <f t="shared" si="33"/>
        <v>454.65293040293</v>
      </c>
      <c r="DG54" s="5"/>
      <c r="DH54" s="5"/>
      <c r="DI54" s="1">
        <v>15</v>
      </c>
      <c r="DJ54" s="1">
        <v>1776.70773854245</v>
      </c>
      <c r="DK54" s="1">
        <f t="shared" si="34"/>
        <v>202.70773854244999</v>
      </c>
      <c r="DL54" s="1">
        <v>15</v>
      </c>
      <c r="DM54" s="1">
        <v>1562.30924369748</v>
      </c>
      <c r="DN54" s="1">
        <f t="shared" si="35"/>
        <v>307.30924369748004</v>
      </c>
      <c r="DO54" s="1">
        <v>15</v>
      </c>
      <c r="DP54" s="1">
        <v>1562.9409799554601</v>
      </c>
      <c r="DQ54" s="1">
        <f t="shared" si="36"/>
        <v>271.94097995546008</v>
      </c>
      <c r="DR54" s="1">
        <v>15</v>
      </c>
      <c r="DS54" s="1">
        <v>1674.3116651825501</v>
      </c>
      <c r="DT54" s="1">
        <f t="shared" si="37"/>
        <v>232.31166518255009</v>
      </c>
      <c r="DV54" s="5"/>
      <c r="DW54" s="5"/>
      <c r="DX54" s="1">
        <v>15</v>
      </c>
      <c r="DY54" s="1">
        <v>2688.42564559216</v>
      </c>
      <c r="DZ54" s="1">
        <f t="shared" si="38"/>
        <v>260.42564559215998</v>
      </c>
      <c r="EA54" s="1">
        <v>15</v>
      </c>
      <c r="EB54" s="1">
        <v>2528.0201465201499</v>
      </c>
      <c r="EC54" s="1">
        <f t="shared" si="39"/>
        <v>154.02014652014986</v>
      </c>
      <c r="ED54" s="1">
        <v>15</v>
      </c>
      <c r="EE54" s="1">
        <v>2922.8803963198902</v>
      </c>
      <c r="EF54" s="1">
        <f t="shared" si="40"/>
        <v>175.88039631989022</v>
      </c>
      <c r="EG54" s="1">
        <v>15</v>
      </c>
      <c r="EH54" s="1">
        <v>2963.0953736654801</v>
      </c>
      <c r="EI54" s="1">
        <f t="shared" si="41"/>
        <v>216.09537366548011</v>
      </c>
      <c r="EJ54" s="5"/>
      <c r="EK54" s="5"/>
      <c r="EL54" s="2"/>
      <c r="EM54" s="1">
        <v>15</v>
      </c>
      <c r="EN54" s="1">
        <v>1598.8287002253901</v>
      </c>
      <c r="EO54" s="1">
        <f t="shared" si="42"/>
        <v>347.82870022539009</v>
      </c>
      <c r="EP54" s="1">
        <v>15</v>
      </c>
      <c r="EQ54" s="1">
        <v>1560.47729468599</v>
      </c>
      <c r="ER54" s="1">
        <f t="shared" si="43"/>
        <v>323.47729468599005</v>
      </c>
      <c r="ES54" s="1">
        <v>15</v>
      </c>
      <c r="ET54" s="1">
        <v>1862.8345454545499</v>
      </c>
      <c r="EU54" s="1">
        <f t="shared" si="44"/>
        <v>594.83454545454993</v>
      </c>
      <c r="EV54" s="1">
        <v>15</v>
      </c>
      <c r="EW54" s="1">
        <v>1534.8849493487701</v>
      </c>
      <c r="EX54" s="1">
        <f t="shared" si="45"/>
        <v>248.88494934877008</v>
      </c>
      <c r="EZ54" s="5"/>
      <c r="FA54" s="5"/>
      <c r="FB54" s="1">
        <v>15</v>
      </c>
      <c r="FC54" s="1">
        <v>2459.4452214452199</v>
      </c>
      <c r="FD54" s="1">
        <f t="shared" si="46"/>
        <v>-19.554778554780114</v>
      </c>
      <c r="FE54" s="1">
        <v>15</v>
      </c>
      <c r="FF54" s="1">
        <v>2659.5879027699302</v>
      </c>
      <c r="FG54" s="1">
        <f t="shared" si="47"/>
        <v>32.587902769930224</v>
      </c>
      <c r="FH54" s="1">
        <v>15</v>
      </c>
      <c r="FI54" s="1">
        <v>2987.2857142857101</v>
      </c>
      <c r="FJ54" s="1">
        <f t="shared" si="48"/>
        <v>-196.71428571428987</v>
      </c>
      <c r="FK54" s="1">
        <v>15</v>
      </c>
      <c r="FL54" s="1">
        <v>3005.9028614457802</v>
      </c>
      <c r="FM54" s="1">
        <f t="shared" si="49"/>
        <v>106.90286144578022</v>
      </c>
      <c r="FO54" s="5"/>
      <c r="FP54" s="5"/>
      <c r="FQ54" s="1">
        <v>15</v>
      </c>
      <c r="FR54" s="1">
        <v>1860.21047794118</v>
      </c>
      <c r="FS54" s="1">
        <f t="shared" si="50"/>
        <v>415.21047794117999</v>
      </c>
      <c r="FT54" s="1">
        <v>15</v>
      </c>
      <c r="FU54" s="1">
        <v>1667.45685279188</v>
      </c>
      <c r="FV54" s="1">
        <f t="shared" si="51"/>
        <v>282.45685279188001</v>
      </c>
      <c r="FW54" s="1">
        <v>15</v>
      </c>
      <c r="FX54" s="1">
        <v>1652.7412082957601</v>
      </c>
      <c r="FY54" s="1">
        <f t="shared" si="52"/>
        <v>259.74120829576009</v>
      </c>
      <c r="FZ54" s="1">
        <v>15</v>
      </c>
      <c r="GA54" s="1">
        <v>1740.8687050359699</v>
      </c>
      <c r="GB54" s="1">
        <f t="shared" si="53"/>
        <v>347.86870503596992</v>
      </c>
      <c r="GE54" s="5"/>
      <c r="GF54" s="1">
        <v>15</v>
      </c>
      <c r="GG54" s="1">
        <v>2089.8517110266198</v>
      </c>
      <c r="GH54" s="1">
        <f t="shared" si="54"/>
        <v>319.8517110266198</v>
      </c>
      <c r="GI54" s="1">
        <v>15</v>
      </c>
      <c r="GJ54" s="1">
        <v>2154.64453125</v>
      </c>
      <c r="GK54" s="1">
        <f t="shared" si="55"/>
        <v>328.64453125</v>
      </c>
      <c r="GL54" s="1">
        <v>15</v>
      </c>
      <c r="GM54" s="1">
        <v>2023.7440633245401</v>
      </c>
      <c r="GN54" s="1">
        <f t="shared" si="56"/>
        <v>302.74406332454009</v>
      </c>
      <c r="GO54" s="1">
        <v>15</v>
      </c>
      <c r="GP54" s="1">
        <v>2087.28947368421</v>
      </c>
      <c r="GQ54" s="1">
        <f t="shared" si="57"/>
        <v>263.28947368420995</v>
      </c>
      <c r="GR54" s="5"/>
      <c r="GS54" s="5"/>
      <c r="GT54" s="2"/>
      <c r="GU54" s="1">
        <v>15</v>
      </c>
      <c r="GV54" s="1">
        <v>2781</v>
      </c>
      <c r="GW54" s="1">
        <f t="shared" si="58"/>
        <v>1877</v>
      </c>
      <c r="GX54" s="1">
        <v>15</v>
      </c>
      <c r="GY54" s="1">
        <v>3064</v>
      </c>
      <c r="GZ54" s="1">
        <f t="shared" si="59"/>
        <v>2137</v>
      </c>
      <c r="HA54" s="1">
        <v>15</v>
      </c>
      <c r="HB54" s="1">
        <v>2925</v>
      </c>
      <c r="HC54" s="1">
        <f t="shared" si="60"/>
        <v>2031</v>
      </c>
      <c r="HD54" s="1">
        <v>15</v>
      </c>
      <c r="HE54" s="1">
        <v>2212</v>
      </c>
      <c r="HF54" s="1">
        <f t="shared" si="61"/>
        <v>1336</v>
      </c>
      <c r="HG54" s="1">
        <v>15</v>
      </c>
      <c r="HH54" s="1">
        <v>2398</v>
      </c>
      <c r="HI54" s="1">
        <f t="shared" si="62"/>
        <v>1563</v>
      </c>
      <c r="HL54" s="5"/>
      <c r="HM54" s="1">
        <v>15</v>
      </c>
      <c r="HN54" s="1">
        <v>2707.0241187383999</v>
      </c>
      <c r="HO54" s="1">
        <f>HN54-HO36</f>
        <v>1686.6536154449991</v>
      </c>
      <c r="HP54" s="1">
        <v>15</v>
      </c>
      <c r="HQ54" s="1">
        <v>2827.1985130111502</v>
      </c>
      <c r="HR54" s="1">
        <f>HQ54-HR36</f>
        <v>1803.0723344873143</v>
      </c>
      <c r="HS54" s="1">
        <v>15</v>
      </c>
      <c r="HT54" s="1">
        <v>2117.1319073083801</v>
      </c>
      <c r="HU54" s="1">
        <f>HT54-HU36</f>
        <v>1071.5176358101987</v>
      </c>
      <c r="HV54" s="1">
        <v>15</v>
      </c>
      <c r="HW54" s="1">
        <v>2345.5725190839698</v>
      </c>
      <c r="HX54" s="1">
        <f>HW54-HX36</f>
        <v>1297.4948178561051</v>
      </c>
      <c r="HZ54" s="5"/>
      <c r="IA54" s="5"/>
      <c r="IB54" s="1">
        <v>15</v>
      </c>
      <c r="IC54" s="1">
        <v>3996.8532303370798</v>
      </c>
      <c r="ID54" s="1">
        <f>IC54-ID36</f>
        <v>2182.84092488851</v>
      </c>
      <c r="IE54" s="1">
        <v>15</v>
      </c>
      <c r="IF54" s="1">
        <v>3275.8806426931901</v>
      </c>
      <c r="IG54" s="1">
        <f>IF54-IG36</f>
        <v>2280.8125713647619</v>
      </c>
      <c r="IH54" s="1">
        <v>15</v>
      </c>
      <c r="II54" s="1">
        <v>3912.4094173982398</v>
      </c>
      <c r="IJ54" s="1">
        <f>II54-IJ36</f>
        <v>2928.2197099268324</v>
      </c>
      <c r="IK54" s="1">
        <v>15</v>
      </c>
      <c r="IL54" s="1">
        <v>3998.1139332365701</v>
      </c>
      <c r="IM54" s="1">
        <f>IL54-IM36</f>
        <v>3014.7113815455987</v>
      </c>
      <c r="IN54" s="5"/>
      <c r="IO54" s="5"/>
      <c r="IP54" s="2"/>
      <c r="IQ54" s="1">
        <v>15</v>
      </c>
      <c r="IR54" s="1">
        <v>2378</v>
      </c>
      <c r="IS54" s="1">
        <f t="shared" si="63"/>
        <v>1494</v>
      </c>
      <c r="IT54" s="1">
        <v>15</v>
      </c>
      <c r="IU54" s="1">
        <v>2122</v>
      </c>
      <c r="IV54" s="1">
        <f t="shared" si="64"/>
        <v>1230</v>
      </c>
      <c r="IW54" s="1">
        <v>15</v>
      </c>
      <c r="IX54" s="1">
        <v>2356</v>
      </c>
      <c r="IY54" s="1">
        <f t="shared" si="65"/>
        <v>1466</v>
      </c>
      <c r="IZ54" s="1">
        <v>15</v>
      </c>
      <c r="JA54" s="1">
        <v>2458</v>
      </c>
      <c r="JB54" s="1">
        <f t="shared" si="66"/>
        <v>1569</v>
      </c>
      <c r="JC54" s="1">
        <v>15</v>
      </c>
      <c r="JD54" s="1">
        <v>2345</v>
      </c>
      <c r="JE54" s="1">
        <f t="shared" si="67"/>
        <v>1472</v>
      </c>
      <c r="JG54" s="5"/>
      <c r="JH54" s="5"/>
      <c r="JI54" s="1">
        <v>15</v>
      </c>
      <c r="JJ54" s="1">
        <v>2337.0181086519101</v>
      </c>
      <c r="JK54" s="1">
        <f t="shared" si="68"/>
        <v>1204.0181086519101</v>
      </c>
      <c r="JL54" s="1">
        <v>15</v>
      </c>
      <c r="JM54" s="1">
        <v>2836.0104669887301</v>
      </c>
      <c r="JN54" s="1">
        <f t="shared" si="69"/>
        <v>1732.0104669887301</v>
      </c>
      <c r="JO54" s="1">
        <v>15</v>
      </c>
      <c r="JP54" s="1">
        <v>2447.9026465028401</v>
      </c>
      <c r="JQ54" s="1">
        <f t="shared" si="70"/>
        <v>1345.9026465028401</v>
      </c>
      <c r="JR54" s="1">
        <v>15</v>
      </c>
      <c r="JS54" s="1">
        <v>2426.1936295054502</v>
      </c>
      <c r="JT54" s="1">
        <f t="shared" si="71"/>
        <v>1317.1936295054502</v>
      </c>
      <c r="JV54" s="5"/>
      <c r="JW54" s="5"/>
      <c r="JX54" s="1">
        <v>15</v>
      </c>
      <c r="JY54" s="1">
        <v>2996.3370402053001</v>
      </c>
      <c r="JZ54" s="1">
        <f t="shared" si="72"/>
        <v>1330.3370402053001</v>
      </c>
      <c r="KA54" s="1">
        <v>15</v>
      </c>
      <c r="KB54" s="1">
        <v>3368.38875103391</v>
      </c>
      <c r="KC54" s="1">
        <f t="shared" si="73"/>
        <v>2021.38875103391</v>
      </c>
      <c r="KD54" s="1">
        <v>15</v>
      </c>
      <c r="KE54" s="1">
        <v>2012.2550790067701</v>
      </c>
      <c r="KF54" s="1">
        <f t="shared" si="74"/>
        <v>761.25507900677007</v>
      </c>
      <c r="KG54" s="1">
        <v>15</v>
      </c>
      <c r="KH54" s="1">
        <v>1527.74001309758</v>
      </c>
      <c r="KI54" s="1">
        <f>KH54-KI36</f>
        <v>513.11572593628</v>
      </c>
      <c r="KJ54" s="5"/>
      <c r="KK54" s="5"/>
      <c r="KL54" s="2"/>
      <c r="KM54" s="1">
        <v>15</v>
      </c>
      <c r="KN54" s="1">
        <v>1988</v>
      </c>
      <c r="KO54" s="1">
        <f t="shared" si="75"/>
        <v>983</v>
      </c>
      <c r="KP54" s="1">
        <v>15</v>
      </c>
      <c r="KQ54" s="1">
        <v>2440</v>
      </c>
      <c r="KR54" s="1">
        <f t="shared" si="76"/>
        <v>1422</v>
      </c>
      <c r="KS54" s="1">
        <v>15</v>
      </c>
      <c r="KT54" s="1">
        <v>2225</v>
      </c>
      <c r="KU54" s="1">
        <f t="shared" si="77"/>
        <v>1116</v>
      </c>
      <c r="KV54" s="1">
        <v>15</v>
      </c>
      <c r="KW54" s="1">
        <v>2674</v>
      </c>
      <c r="KX54" s="1">
        <f t="shared" si="78"/>
        <v>1618</v>
      </c>
      <c r="KZ54" s="5"/>
      <c r="LA54" s="5"/>
      <c r="LB54" s="1">
        <v>15</v>
      </c>
      <c r="LC54" s="1">
        <v>2339</v>
      </c>
      <c r="LD54" s="1">
        <f t="shared" si="79"/>
        <v>1186</v>
      </c>
      <c r="LE54" s="1">
        <v>15</v>
      </c>
      <c r="LF54" s="1">
        <v>2887</v>
      </c>
      <c r="LG54" s="1">
        <f t="shared" si="80"/>
        <v>1782</v>
      </c>
      <c r="LH54" s="1">
        <v>15</v>
      </c>
      <c r="LI54" s="1">
        <v>1761</v>
      </c>
      <c r="LJ54" s="1">
        <f t="shared" si="81"/>
        <v>616</v>
      </c>
      <c r="LK54" s="1">
        <v>15</v>
      </c>
      <c r="LL54" s="1">
        <v>2256</v>
      </c>
      <c r="LM54" s="1">
        <f t="shared" si="82"/>
        <v>1063</v>
      </c>
      <c r="LO54" s="5"/>
      <c r="LP54" s="5"/>
      <c r="LQ54" s="1">
        <v>15</v>
      </c>
      <c r="LR54" s="1">
        <v>2978</v>
      </c>
      <c r="LS54" s="1">
        <f t="shared" si="83"/>
        <v>1636</v>
      </c>
      <c r="LT54" s="1">
        <v>15</v>
      </c>
      <c r="LU54" s="1">
        <v>2536</v>
      </c>
      <c r="LV54" s="1">
        <f t="shared" si="84"/>
        <v>1204</v>
      </c>
      <c r="LW54" s="1">
        <v>15</v>
      </c>
      <c r="LX54" s="1">
        <v>2569</v>
      </c>
      <c r="LY54" s="1">
        <f t="shared" si="85"/>
        <v>1242</v>
      </c>
      <c r="LZ54" s="1">
        <v>15</v>
      </c>
      <c r="MA54" s="1">
        <v>2791</v>
      </c>
      <c r="MB54" s="1">
        <f t="shared" si="86"/>
        <v>1335</v>
      </c>
      <c r="MC54" s="5"/>
      <c r="MD54" s="5"/>
      <c r="ME54" s="2"/>
      <c r="MF54" s="1">
        <v>15</v>
      </c>
      <c r="MG54" s="1">
        <v>3969</v>
      </c>
      <c r="MH54" s="1">
        <f t="shared" si="9"/>
        <v>1414</v>
      </c>
      <c r="MI54" s="1">
        <v>15</v>
      </c>
      <c r="MJ54" s="1">
        <v>3753</v>
      </c>
      <c r="MK54" s="1">
        <f t="shared" si="10"/>
        <v>1175</v>
      </c>
      <c r="ML54" s="1">
        <v>15</v>
      </c>
      <c r="MM54" s="1">
        <v>3256</v>
      </c>
      <c r="MN54" s="1">
        <f t="shared" si="11"/>
        <v>687</v>
      </c>
      <c r="MO54" s="1">
        <v>15</v>
      </c>
      <c r="MP54" s="1">
        <v>4598</v>
      </c>
      <c r="MQ54" s="1">
        <f t="shared" si="12"/>
        <v>2048</v>
      </c>
      <c r="MS54" s="5"/>
      <c r="MT54" s="5"/>
      <c r="MU54" s="1">
        <v>15</v>
      </c>
      <c r="MV54" s="1">
        <v>2539</v>
      </c>
      <c r="MW54" s="1">
        <f t="shared" si="13"/>
        <v>1329</v>
      </c>
      <c r="MX54" s="1">
        <v>15</v>
      </c>
      <c r="MY54" s="1">
        <v>2701</v>
      </c>
      <c r="MZ54" s="1">
        <f t="shared" si="14"/>
        <v>1433</v>
      </c>
      <c r="NA54" s="1">
        <v>15</v>
      </c>
      <c r="NB54" s="1">
        <v>2200</v>
      </c>
      <c r="NC54" s="1">
        <f t="shared" si="15"/>
        <v>772</v>
      </c>
      <c r="ND54" s="1">
        <v>15</v>
      </c>
      <c r="NE54" s="1">
        <v>2034</v>
      </c>
      <c r="NF54" s="1">
        <f t="shared" si="16"/>
        <v>661</v>
      </c>
      <c r="NH54" s="5"/>
      <c r="NI54" s="5"/>
      <c r="NJ54" s="1">
        <v>15</v>
      </c>
      <c r="NK54" s="1">
        <v>2986</v>
      </c>
      <c r="NL54" s="1">
        <f t="shared" si="17"/>
        <v>1227</v>
      </c>
      <c r="NM54" s="1">
        <v>15</v>
      </c>
      <c r="NN54" s="1">
        <v>2826</v>
      </c>
      <c r="NO54" s="1">
        <f t="shared" si="18"/>
        <v>1044</v>
      </c>
      <c r="NP54" s="1">
        <v>15</v>
      </c>
      <c r="NQ54" s="1">
        <v>2231</v>
      </c>
      <c r="NR54" s="1">
        <f t="shared" si="19"/>
        <v>314</v>
      </c>
      <c r="NS54" s="1">
        <v>15</v>
      </c>
      <c r="NT54" s="1">
        <v>3171</v>
      </c>
      <c r="NU54" s="1">
        <f t="shared" si="20"/>
        <v>1194</v>
      </c>
    </row>
    <row r="55" spans="1:385" x14ac:dyDescent="0.25">
      <c r="A55" s="2"/>
      <c r="B55" s="1">
        <v>16</v>
      </c>
      <c r="C55" s="1">
        <v>1118</v>
      </c>
      <c r="D55" s="1">
        <f t="shared" si="4"/>
        <v>281</v>
      </c>
      <c r="E55" s="1">
        <v>16</v>
      </c>
      <c r="F55" s="1">
        <v>1056</v>
      </c>
      <c r="G55" s="1">
        <f t="shared" si="5"/>
        <v>204</v>
      </c>
      <c r="H55" s="1">
        <v>16</v>
      </c>
      <c r="I55" s="1">
        <v>946</v>
      </c>
      <c r="J55" s="1">
        <f t="shared" si="6"/>
        <v>79</v>
      </c>
      <c r="K55" s="1">
        <v>16</v>
      </c>
      <c r="L55" s="1">
        <v>886</v>
      </c>
      <c r="M55" s="1">
        <f t="shared" si="7"/>
        <v>50</v>
      </c>
      <c r="N55" s="1">
        <v>16</v>
      </c>
      <c r="O55" s="1">
        <v>1040</v>
      </c>
      <c r="P55" s="1">
        <f t="shared" si="8"/>
        <v>204</v>
      </c>
      <c r="S55" s="5"/>
      <c r="T55" s="1">
        <v>16</v>
      </c>
      <c r="U55" s="1">
        <v>1133.0731343283601</v>
      </c>
      <c r="V55" s="1">
        <f>U55-V36</f>
        <v>121.40100632834708</v>
      </c>
      <c r="W55" s="1">
        <v>16</v>
      </c>
      <c r="X55" s="1">
        <v>1242.33878504673</v>
      </c>
      <c r="Y55" s="1">
        <f>X55-Y36</f>
        <v>218.54929898018861</v>
      </c>
      <c r="Z55" s="1">
        <v>16</v>
      </c>
      <c r="AA55" s="1">
        <v>1208.9204771371799</v>
      </c>
      <c r="AB55" s="1">
        <f>AA55-AB36</f>
        <v>177.20036189148982</v>
      </c>
      <c r="AC55" s="1">
        <v>16</v>
      </c>
      <c r="AD55" s="1">
        <v>1245.34534161491</v>
      </c>
      <c r="AE55" s="1">
        <f>AD55-AE36</f>
        <v>212.17849642771012</v>
      </c>
      <c r="AI55" s="1">
        <v>16</v>
      </c>
      <c r="AJ55" s="1">
        <v>1287.3920000000001</v>
      </c>
      <c r="AK55" s="1">
        <f>AJ55-AK36</f>
        <v>98.52087188305336</v>
      </c>
      <c r="AL55" s="1">
        <v>16</v>
      </c>
      <c r="AM55" s="1">
        <v>1259.51518438178</v>
      </c>
      <c r="AN55" s="1">
        <f>AM55-AN36</f>
        <v>82.512572930696706</v>
      </c>
      <c r="AO55" s="1">
        <v>16</v>
      </c>
      <c r="AP55" s="1">
        <v>1253.4249578414799</v>
      </c>
      <c r="AQ55" s="1">
        <f>AP55-AQ36</f>
        <v>47.224895036776616</v>
      </c>
      <c r="AR55" s="1">
        <v>16</v>
      </c>
      <c r="AS55" s="1">
        <v>1277.38185255198</v>
      </c>
      <c r="AT55" s="1">
        <f>AS55-AT36</f>
        <v>41.267057165473261</v>
      </c>
      <c r="AV55" s="5"/>
      <c r="AW55" s="2"/>
      <c r="AX55" s="1">
        <v>16</v>
      </c>
      <c r="AY55" s="1">
        <v>1125</v>
      </c>
      <c r="AZ55" s="1">
        <f t="shared" si="21"/>
        <v>135</v>
      </c>
      <c r="BA55" s="1">
        <v>16</v>
      </c>
      <c r="BB55" s="1">
        <v>1101</v>
      </c>
      <c r="BC55" s="1">
        <f t="shared" si="22"/>
        <v>119</v>
      </c>
      <c r="BD55" s="1">
        <v>16</v>
      </c>
      <c r="BE55" s="1">
        <v>1325</v>
      </c>
      <c r="BF55" s="1">
        <f t="shared" si="23"/>
        <v>351</v>
      </c>
      <c r="BG55" s="1">
        <v>16</v>
      </c>
      <c r="BH55" s="1">
        <v>1070</v>
      </c>
      <c r="BI55" s="1">
        <f t="shared" si="24"/>
        <v>97</v>
      </c>
      <c r="BJ55" s="1">
        <v>16</v>
      </c>
      <c r="BK55" s="1">
        <v>1026</v>
      </c>
      <c r="BL55" s="1">
        <f t="shared" si="25"/>
        <v>45</v>
      </c>
      <c r="BN55" s="5"/>
      <c r="BP55" s="1">
        <v>16</v>
      </c>
      <c r="BQ55" s="1">
        <v>1589.6595744680901</v>
      </c>
      <c r="BR55" s="1">
        <f>BQ55-BR36</f>
        <v>331.51827506275686</v>
      </c>
      <c r="BS55" s="1">
        <v>16</v>
      </c>
      <c r="BT55" s="1">
        <v>1517.2283236994199</v>
      </c>
      <c r="BU55" s="1">
        <f>BT55-BU36</f>
        <v>171.48783120589997</v>
      </c>
      <c r="BV55" s="1">
        <v>16</v>
      </c>
      <c r="BW55" s="1">
        <v>1625.61245954693</v>
      </c>
      <c r="BX55" s="1">
        <f>BW55-BX36</f>
        <v>141.01359214984677</v>
      </c>
      <c r="BY55" s="1">
        <v>16</v>
      </c>
      <c r="BZ55" s="1">
        <v>1531.43586005831</v>
      </c>
      <c r="CA55" s="1">
        <f>BZ55-CA36</f>
        <v>22.907664236659912</v>
      </c>
      <c r="CC55" s="5"/>
      <c r="CD55" s="5"/>
      <c r="CE55" s="1">
        <v>16</v>
      </c>
      <c r="CF55" s="1">
        <v>1132.30182926829</v>
      </c>
      <c r="CG55" s="1">
        <f t="shared" si="26"/>
        <v>68.301829268290021</v>
      </c>
      <c r="CH55" s="1">
        <v>16</v>
      </c>
      <c r="CI55" s="1">
        <v>1354.6056622851399</v>
      </c>
      <c r="CJ55" s="1">
        <f t="shared" si="27"/>
        <v>98.605662285139942</v>
      </c>
      <c r="CK55" s="1">
        <v>16</v>
      </c>
      <c r="CL55" s="1">
        <v>1509.21198156682</v>
      </c>
      <c r="CM55" s="1">
        <f t="shared" si="28"/>
        <v>64.211981566819986</v>
      </c>
      <c r="CN55" s="1">
        <v>16</v>
      </c>
      <c r="CO55" s="1">
        <v>1188.58763931104</v>
      </c>
      <c r="CP55" s="1">
        <f t="shared" si="29"/>
        <v>78.587639311039993</v>
      </c>
      <c r="CQ55" s="5"/>
      <c r="CR55" s="5"/>
      <c r="CS55" s="2"/>
      <c r="CT55" s="1">
        <v>16</v>
      </c>
      <c r="CU55" s="1">
        <v>1571.48887122417</v>
      </c>
      <c r="CV55" s="1">
        <f t="shared" si="30"/>
        <v>338.48887122417</v>
      </c>
      <c r="CW55" s="1">
        <v>16</v>
      </c>
      <c r="CX55" s="1">
        <v>1745.04222451081</v>
      </c>
      <c r="CY55" s="1">
        <f t="shared" si="31"/>
        <v>384.04222451081</v>
      </c>
      <c r="CZ55" s="1">
        <v>16</v>
      </c>
      <c r="DA55" s="1">
        <v>1651.5517633674599</v>
      </c>
      <c r="DB55" s="1">
        <f t="shared" si="32"/>
        <v>243.5517633674599</v>
      </c>
      <c r="DC55" s="1">
        <v>16</v>
      </c>
      <c r="DD55" s="1">
        <v>1731.4757548032901</v>
      </c>
      <c r="DE55" s="1">
        <f t="shared" si="33"/>
        <v>261.4757548032901</v>
      </c>
      <c r="DG55" s="5"/>
      <c r="DH55" s="5"/>
      <c r="DI55" s="1">
        <v>16</v>
      </c>
      <c r="DJ55" s="1">
        <v>1983.8813813813799</v>
      </c>
      <c r="DK55" s="1">
        <f t="shared" si="34"/>
        <v>409.88138138137992</v>
      </c>
      <c r="DL55" s="1">
        <v>16</v>
      </c>
      <c r="DM55" s="1">
        <v>1630.7654008438799</v>
      </c>
      <c r="DN55" s="1">
        <f t="shared" si="35"/>
        <v>375.76540084387989</v>
      </c>
      <c r="DO55" s="1">
        <v>16</v>
      </c>
      <c r="DP55" s="1">
        <v>1598.7813540510499</v>
      </c>
      <c r="DQ55" s="1">
        <f t="shared" si="36"/>
        <v>307.7813540510499</v>
      </c>
      <c r="DR55" s="1">
        <v>16</v>
      </c>
      <c r="DS55" s="1">
        <v>1729.77926720286</v>
      </c>
      <c r="DT55" s="1">
        <f t="shared" si="37"/>
        <v>287.77926720285996</v>
      </c>
      <c r="DV55" s="5"/>
      <c r="DW55" s="5"/>
      <c r="DX55" s="1">
        <v>16</v>
      </c>
      <c r="DY55" s="1">
        <v>2678.96517857143</v>
      </c>
      <c r="DZ55" s="1">
        <f t="shared" si="38"/>
        <v>250.96517857142999</v>
      </c>
      <c r="EA55" s="1">
        <v>16</v>
      </c>
      <c r="EB55" s="1">
        <v>2628.6990116801398</v>
      </c>
      <c r="EC55" s="1">
        <f t="shared" si="39"/>
        <v>254.69901168013985</v>
      </c>
      <c r="ED55" s="1">
        <v>16</v>
      </c>
      <c r="EE55" s="1">
        <v>2961.5315379163699</v>
      </c>
      <c r="EF55" s="1">
        <f t="shared" si="40"/>
        <v>214.53153791636987</v>
      </c>
      <c r="EG55" s="1">
        <v>16</v>
      </c>
      <c r="EH55" s="1">
        <v>2839.8685314685299</v>
      </c>
      <c r="EI55" s="1">
        <f t="shared" si="41"/>
        <v>92.868531468529909</v>
      </c>
      <c r="EJ55" s="5"/>
      <c r="EK55" s="5"/>
      <c r="EL55" s="2"/>
      <c r="EM55" s="1">
        <v>16</v>
      </c>
      <c r="EN55" s="1">
        <v>1579.2308845577199</v>
      </c>
      <c r="EO55" s="1">
        <f t="shared" si="42"/>
        <v>328.23088455771995</v>
      </c>
      <c r="EP55" s="1">
        <v>16</v>
      </c>
      <c r="EQ55" s="1">
        <v>1556.7890699904101</v>
      </c>
      <c r="ER55" s="1">
        <f t="shared" si="43"/>
        <v>319.7890699904101</v>
      </c>
      <c r="ES55" s="1">
        <v>16</v>
      </c>
      <c r="ET55" s="1">
        <v>1682.2479185938901</v>
      </c>
      <c r="EU55" s="1">
        <f t="shared" si="44"/>
        <v>414.24791859389006</v>
      </c>
      <c r="EV55" s="1">
        <v>16</v>
      </c>
      <c r="EW55" s="1">
        <v>1769.8885651857199</v>
      </c>
      <c r="EX55" s="1">
        <f t="shared" si="45"/>
        <v>483.88856518571993</v>
      </c>
      <c r="EZ55" s="5"/>
      <c r="FA55" s="5"/>
      <c r="FB55" s="1">
        <v>16</v>
      </c>
      <c r="FC55" s="1">
        <v>2406.4088820827001</v>
      </c>
      <c r="FD55" s="1">
        <f t="shared" si="46"/>
        <v>-72.591117917299925</v>
      </c>
      <c r="FE55" s="1">
        <v>16</v>
      </c>
      <c r="FF55" s="1">
        <v>2705.6809954751102</v>
      </c>
      <c r="FG55" s="1">
        <f t="shared" si="47"/>
        <v>78.680995475110194</v>
      </c>
      <c r="FH55" s="1">
        <v>16</v>
      </c>
      <c r="FI55" s="1">
        <v>3055.5927197802198</v>
      </c>
      <c r="FJ55" s="1">
        <f t="shared" si="48"/>
        <v>-128.4072802197802</v>
      </c>
      <c r="FK55" s="1">
        <v>16</v>
      </c>
      <c r="FL55" s="1">
        <v>3030.7388342165</v>
      </c>
      <c r="FM55" s="1">
        <f t="shared" si="49"/>
        <v>131.73883421649998</v>
      </c>
      <c r="FO55" s="5"/>
      <c r="FP55" s="5"/>
      <c r="FQ55" s="1">
        <v>16</v>
      </c>
      <c r="FR55" s="1">
        <v>1826.73824884793</v>
      </c>
      <c r="FS55" s="1">
        <f t="shared" si="50"/>
        <v>381.73824884792998</v>
      </c>
      <c r="FT55" s="1">
        <v>16</v>
      </c>
      <c r="FU55" s="1">
        <v>1667.3262350937</v>
      </c>
      <c r="FV55" s="1">
        <f t="shared" si="51"/>
        <v>282.32623509370001</v>
      </c>
      <c r="FW55" s="1">
        <v>16</v>
      </c>
      <c r="FX55" s="1">
        <v>1755.8467087466199</v>
      </c>
      <c r="FY55" s="1">
        <f t="shared" si="52"/>
        <v>362.84670874661992</v>
      </c>
      <c r="FZ55" s="1">
        <v>16</v>
      </c>
      <c r="GA55" s="1">
        <v>1772.06810035842</v>
      </c>
      <c r="GB55" s="1">
        <f t="shared" si="53"/>
        <v>379.06810035842</v>
      </c>
      <c r="GE55" s="5"/>
      <c r="GF55" s="1">
        <v>16</v>
      </c>
      <c r="GG55" s="1">
        <v>1985.5404732254001</v>
      </c>
      <c r="GH55" s="1">
        <f t="shared" si="54"/>
        <v>215.54047322540009</v>
      </c>
      <c r="GI55" s="1">
        <v>16</v>
      </c>
      <c r="GJ55" s="1">
        <v>2075.9701298701302</v>
      </c>
      <c r="GK55" s="1">
        <f t="shared" si="55"/>
        <v>249.97012987013022</v>
      </c>
      <c r="GL55" s="1">
        <v>16</v>
      </c>
      <c r="GM55" s="1">
        <v>2079.59814323607</v>
      </c>
      <c r="GN55" s="1">
        <f t="shared" si="56"/>
        <v>358.59814323606997</v>
      </c>
      <c r="GO55" s="1">
        <v>16</v>
      </c>
      <c r="GP55" s="1">
        <v>2075.0068649885602</v>
      </c>
      <c r="GQ55" s="1">
        <f t="shared" si="57"/>
        <v>251.00686498856021</v>
      </c>
      <c r="GR55" s="5"/>
      <c r="GS55" s="5"/>
      <c r="GT55" s="2"/>
      <c r="GU55" s="1">
        <v>16</v>
      </c>
      <c r="GV55" s="1">
        <v>2800</v>
      </c>
      <c r="GW55" s="1">
        <f t="shared" si="58"/>
        <v>1896</v>
      </c>
      <c r="GX55" s="1">
        <v>16</v>
      </c>
      <c r="GY55" s="1">
        <v>2666</v>
      </c>
      <c r="GZ55" s="1">
        <f t="shared" si="59"/>
        <v>1739</v>
      </c>
      <c r="HA55" s="1">
        <v>16</v>
      </c>
      <c r="HB55" s="1">
        <v>2189</v>
      </c>
      <c r="HC55" s="1">
        <f t="shared" si="60"/>
        <v>1295</v>
      </c>
      <c r="HD55" s="1">
        <v>16</v>
      </c>
      <c r="HE55" s="1">
        <v>3028</v>
      </c>
      <c r="HF55" s="1">
        <f t="shared" si="61"/>
        <v>2152</v>
      </c>
      <c r="HG55" s="1">
        <v>16</v>
      </c>
      <c r="HH55" s="1">
        <v>2607</v>
      </c>
      <c r="HI55" s="1">
        <f t="shared" si="62"/>
        <v>1772</v>
      </c>
      <c r="HL55" s="5"/>
      <c r="HM55" s="1">
        <v>16</v>
      </c>
      <c r="HN55" s="1">
        <v>2255.5663881151299</v>
      </c>
      <c r="HO55" s="1">
        <f>HN55-HO36</f>
        <v>1235.1958848217291</v>
      </c>
      <c r="HP55" s="1">
        <v>16</v>
      </c>
      <c r="HQ55" s="1">
        <v>2918.4580549369002</v>
      </c>
      <c r="HR55" s="1">
        <f>HQ55-HR36</f>
        <v>1894.3318764130643</v>
      </c>
      <c r="HS55" s="1">
        <v>16</v>
      </c>
      <c r="HT55" s="1">
        <v>2822.4850352112699</v>
      </c>
      <c r="HU55" s="1">
        <f>HT55-HU36</f>
        <v>1776.8707637130885</v>
      </c>
      <c r="HV55" s="1">
        <v>16</v>
      </c>
      <c r="HW55" s="1">
        <v>2747.2936689550002</v>
      </c>
      <c r="HX55" s="1">
        <f>HW55-HX36</f>
        <v>1699.2159677271354</v>
      </c>
      <c r="HZ55" s="5"/>
      <c r="IA55" s="5"/>
      <c r="IB55" s="1">
        <v>16</v>
      </c>
      <c r="IC55" s="1">
        <v>5181.5475017593199</v>
      </c>
      <c r="ID55" s="1">
        <f>IC55-ID36</f>
        <v>3367.5351963107496</v>
      </c>
      <c r="IE55" s="1">
        <v>16</v>
      </c>
      <c r="IF55" s="1">
        <v>3682.7498087222598</v>
      </c>
      <c r="IG55" s="1">
        <f>IF55-IG36</f>
        <v>2687.6817373938316</v>
      </c>
      <c r="IH55" s="1">
        <v>16</v>
      </c>
      <c r="II55" s="1">
        <v>3885.3963170536399</v>
      </c>
      <c r="IJ55" s="1">
        <f>II55-IJ36</f>
        <v>2901.2066095822324</v>
      </c>
      <c r="IK55" s="1">
        <v>16</v>
      </c>
      <c r="IL55" s="1">
        <v>3863.2056277056299</v>
      </c>
      <c r="IM55" s="1">
        <f>IL55-IM36</f>
        <v>2879.8030760146585</v>
      </c>
      <c r="IN55" s="5"/>
      <c r="IO55" s="5"/>
      <c r="IP55" s="2"/>
      <c r="IQ55" s="1">
        <v>16</v>
      </c>
      <c r="IR55" s="1">
        <v>2414</v>
      </c>
      <c r="IS55" s="1">
        <f t="shared" si="63"/>
        <v>1530</v>
      </c>
      <c r="IT55" s="1">
        <v>16</v>
      </c>
      <c r="IU55" s="1">
        <v>2114</v>
      </c>
      <c r="IV55" s="1">
        <f t="shared" si="64"/>
        <v>1222</v>
      </c>
      <c r="IW55" s="1">
        <v>16</v>
      </c>
      <c r="IX55" s="1">
        <v>2387</v>
      </c>
      <c r="IY55" s="1">
        <f t="shared" si="65"/>
        <v>1497</v>
      </c>
      <c r="IZ55" s="1">
        <v>16</v>
      </c>
      <c r="JA55" s="1">
        <v>2292</v>
      </c>
      <c r="JB55" s="1">
        <f t="shared" si="66"/>
        <v>1403</v>
      </c>
      <c r="JC55" s="1">
        <v>16</v>
      </c>
      <c r="JD55" s="1">
        <v>2455</v>
      </c>
      <c r="JE55" s="1">
        <f t="shared" si="67"/>
        <v>1582</v>
      </c>
      <c r="JG55" s="5"/>
      <c r="JH55" s="5"/>
      <c r="JI55" s="1">
        <v>16</v>
      </c>
      <c r="JJ55" s="1">
        <v>2443.4808853118702</v>
      </c>
      <c r="JK55" s="1">
        <f t="shared" si="68"/>
        <v>1310.4808853118702</v>
      </c>
      <c r="JL55" s="1">
        <v>16</v>
      </c>
      <c r="JM55" s="1">
        <v>2316.0114379084998</v>
      </c>
      <c r="JN55" s="1">
        <f t="shared" si="69"/>
        <v>1212.0114379084998</v>
      </c>
      <c r="JO55" s="1">
        <v>16</v>
      </c>
      <c r="JP55" s="1">
        <v>2386.8054511278201</v>
      </c>
      <c r="JQ55" s="1">
        <f t="shared" si="70"/>
        <v>1284.8054511278201</v>
      </c>
      <c r="JR55" s="1">
        <v>16</v>
      </c>
      <c r="JS55" s="1">
        <v>2427.26600166251</v>
      </c>
      <c r="JT55" s="1">
        <f t="shared" si="71"/>
        <v>1318.26600166251</v>
      </c>
      <c r="JV55" s="5"/>
      <c r="JW55" s="5"/>
      <c r="JX55" s="1">
        <v>16</v>
      </c>
      <c r="JY55" s="1">
        <v>2957.0975820379999</v>
      </c>
      <c r="JZ55" s="1">
        <f t="shared" si="72"/>
        <v>1291.0975820379999</v>
      </c>
      <c r="KA55" s="1">
        <v>16</v>
      </c>
      <c r="KB55" s="1">
        <v>3377.3760399334401</v>
      </c>
      <c r="KC55" s="1">
        <f t="shared" si="73"/>
        <v>2030.3760399334401</v>
      </c>
      <c r="KD55" s="1">
        <v>16</v>
      </c>
      <c r="KE55" s="1">
        <v>2134.9955801105002</v>
      </c>
      <c r="KF55" s="1">
        <f t="shared" si="74"/>
        <v>883.99558011050021</v>
      </c>
      <c r="KG55" s="1">
        <v>16</v>
      </c>
      <c r="KH55" s="1">
        <v>1470.6664460622101</v>
      </c>
      <c r="KI55" s="1">
        <f>KH55-KI36</f>
        <v>456.04215890091007</v>
      </c>
      <c r="KJ55" s="5"/>
      <c r="KK55" s="5"/>
      <c r="KL55" s="2"/>
      <c r="KM55" s="1">
        <v>16</v>
      </c>
      <c r="KN55" s="1">
        <v>2632</v>
      </c>
      <c r="KO55" s="1">
        <f t="shared" si="75"/>
        <v>1627</v>
      </c>
      <c r="KP55" s="1">
        <v>16</v>
      </c>
      <c r="KQ55" s="1">
        <v>2444</v>
      </c>
      <c r="KR55" s="1">
        <f t="shared" si="76"/>
        <v>1426</v>
      </c>
      <c r="KS55" s="1">
        <v>16</v>
      </c>
      <c r="KT55" s="1">
        <v>2264</v>
      </c>
      <c r="KU55" s="1">
        <f t="shared" si="77"/>
        <v>1155</v>
      </c>
      <c r="KV55" s="1">
        <v>16</v>
      </c>
      <c r="KW55" s="1">
        <v>2378</v>
      </c>
      <c r="KX55" s="1">
        <f t="shared" si="78"/>
        <v>1322</v>
      </c>
      <c r="KZ55" s="5"/>
      <c r="LA55" s="5"/>
      <c r="LB55" s="1">
        <v>16</v>
      </c>
      <c r="LC55" s="1">
        <v>1403</v>
      </c>
      <c r="LD55" s="1">
        <f t="shared" si="79"/>
        <v>250</v>
      </c>
      <c r="LE55" s="1">
        <v>16</v>
      </c>
      <c r="LF55" s="1">
        <v>2022</v>
      </c>
      <c r="LG55" s="1">
        <f t="shared" si="80"/>
        <v>917</v>
      </c>
      <c r="LH55" s="1">
        <v>16</v>
      </c>
      <c r="LI55" s="1">
        <v>2372</v>
      </c>
      <c r="LJ55" s="1">
        <f t="shared" si="81"/>
        <v>1227</v>
      </c>
      <c r="LK55" s="1">
        <v>16</v>
      </c>
      <c r="LL55" s="1">
        <v>2358</v>
      </c>
      <c r="LM55" s="1">
        <f t="shared" si="82"/>
        <v>1165</v>
      </c>
      <c r="LO55" s="5"/>
      <c r="LP55" s="5"/>
      <c r="LQ55" s="1">
        <v>16</v>
      </c>
      <c r="LR55" s="1">
        <v>2136</v>
      </c>
      <c r="LS55" s="1">
        <f t="shared" si="83"/>
        <v>794</v>
      </c>
      <c r="LT55" s="1">
        <v>16</v>
      </c>
      <c r="LU55" s="1">
        <v>2783</v>
      </c>
      <c r="LV55" s="1">
        <f t="shared" si="84"/>
        <v>1451</v>
      </c>
      <c r="LW55" s="1">
        <v>16</v>
      </c>
      <c r="LX55" s="1">
        <v>2243</v>
      </c>
      <c r="LY55" s="1">
        <f t="shared" si="85"/>
        <v>916</v>
      </c>
      <c r="LZ55" s="1">
        <v>16</v>
      </c>
      <c r="MA55" s="1">
        <v>3194</v>
      </c>
      <c r="MB55" s="1">
        <f t="shared" si="86"/>
        <v>1738</v>
      </c>
      <c r="MC55" s="5"/>
      <c r="MD55" s="5"/>
      <c r="ME55" s="2"/>
      <c r="MF55" s="1">
        <v>16</v>
      </c>
      <c r="MG55" s="1">
        <v>4029</v>
      </c>
      <c r="MH55" s="1">
        <f t="shared" si="9"/>
        <v>1474</v>
      </c>
      <c r="MI55" s="1">
        <v>16</v>
      </c>
      <c r="MJ55" s="1">
        <v>4020</v>
      </c>
      <c r="MK55" s="1">
        <f t="shared" si="10"/>
        <v>1442</v>
      </c>
      <c r="ML55" s="1">
        <v>16</v>
      </c>
      <c r="MM55" s="1">
        <v>4673</v>
      </c>
      <c r="MN55" s="1">
        <f t="shared" si="11"/>
        <v>2104</v>
      </c>
      <c r="MO55" s="1">
        <v>16</v>
      </c>
      <c r="MP55" s="1">
        <v>3845</v>
      </c>
      <c r="MQ55" s="1">
        <f t="shared" si="12"/>
        <v>1295</v>
      </c>
      <c r="MS55" s="5"/>
      <c r="MT55" s="5"/>
      <c r="MU55" s="1">
        <v>16</v>
      </c>
      <c r="MV55" s="1">
        <v>2380</v>
      </c>
      <c r="MW55" s="1">
        <f t="shared" si="13"/>
        <v>1170</v>
      </c>
      <c r="MX55" s="1">
        <v>16</v>
      </c>
      <c r="MY55" s="1">
        <v>2589</v>
      </c>
      <c r="MZ55" s="1">
        <f t="shared" si="14"/>
        <v>1321</v>
      </c>
      <c r="NA55" s="1">
        <v>16</v>
      </c>
      <c r="NB55" s="1">
        <v>2886</v>
      </c>
      <c r="NC55" s="1">
        <f t="shared" si="15"/>
        <v>1458</v>
      </c>
      <c r="ND55" s="1">
        <v>16</v>
      </c>
      <c r="NE55" s="1">
        <v>2548</v>
      </c>
      <c r="NF55" s="1">
        <f t="shared" si="16"/>
        <v>1175</v>
      </c>
      <c r="NH55" s="5"/>
      <c r="NI55" s="5"/>
      <c r="NJ55" s="1">
        <v>16</v>
      </c>
      <c r="NK55" s="1">
        <v>3203</v>
      </c>
      <c r="NL55" s="1">
        <f t="shared" si="17"/>
        <v>1444</v>
      </c>
      <c r="NM55" s="1">
        <v>16</v>
      </c>
      <c r="NN55" s="1">
        <v>2825</v>
      </c>
      <c r="NO55" s="1">
        <f t="shared" si="18"/>
        <v>1043</v>
      </c>
      <c r="NP55" s="1">
        <v>16</v>
      </c>
      <c r="NQ55" s="1">
        <v>2864</v>
      </c>
      <c r="NR55" s="1">
        <f t="shared" si="19"/>
        <v>947</v>
      </c>
      <c r="NS55" s="1">
        <v>16</v>
      </c>
      <c r="NT55" s="1">
        <v>2692</v>
      </c>
      <c r="NU55" s="1">
        <f t="shared" si="20"/>
        <v>715</v>
      </c>
    </row>
    <row r="56" spans="1:385" x14ac:dyDescent="0.25">
      <c r="A56" s="2"/>
      <c r="B56" s="1">
        <v>17</v>
      </c>
      <c r="C56" s="1">
        <v>1029</v>
      </c>
      <c r="D56" s="1">
        <f t="shared" si="4"/>
        <v>192</v>
      </c>
      <c r="E56" s="1">
        <v>17</v>
      </c>
      <c r="F56" s="1">
        <v>993</v>
      </c>
      <c r="G56" s="1">
        <f t="shared" si="5"/>
        <v>141</v>
      </c>
      <c r="H56" s="1">
        <v>17</v>
      </c>
      <c r="I56" s="1">
        <v>1019</v>
      </c>
      <c r="J56" s="1">
        <f t="shared" si="6"/>
        <v>152</v>
      </c>
      <c r="K56" s="1">
        <v>17</v>
      </c>
      <c r="L56" s="1">
        <v>900</v>
      </c>
      <c r="M56" s="1">
        <f t="shared" si="7"/>
        <v>64</v>
      </c>
      <c r="N56" s="1">
        <v>17</v>
      </c>
      <c r="O56" s="1">
        <v>958</v>
      </c>
      <c r="P56" s="1">
        <f t="shared" si="8"/>
        <v>122</v>
      </c>
      <c r="S56" s="5"/>
      <c r="T56" s="1">
        <v>17</v>
      </c>
      <c r="U56" s="1">
        <v>1212.69525959368</v>
      </c>
      <c r="V56" s="1">
        <f>U56-V36</f>
        <v>201.02313159366702</v>
      </c>
      <c r="W56" s="1">
        <v>17</v>
      </c>
      <c r="X56" s="1">
        <v>1171.2794117647099</v>
      </c>
      <c r="Y56" s="1">
        <f>X56-Y36</f>
        <v>147.48992569816858</v>
      </c>
      <c r="Z56" s="1">
        <v>17</v>
      </c>
      <c r="AA56" s="1">
        <v>1323.4046184739</v>
      </c>
      <c r="AB56" s="1">
        <f>AA56-AB36</f>
        <v>291.68450322820991</v>
      </c>
      <c r="AC56" s="1">
        <v>17</v>
      </c>
      <c r="AD56" s="1">
        <v>1125.66584158416</v>
      </c>
      <c r="AE56" s="1">
        <f>AD56-AE36</f>
        <v>92.498996396960138</v>
      </c>
      <c r="AI56" s="1">
        <v>17</v>
      </c>
      <c r="AJ56" s="1">
        <v>1350.9649402390401</v>
      </c>
      <c r="AK56" s="1">
        <f>AJ56-AK36</f>
        <v>162.09381212209337</v>
      </c>
      <c r="AL56" s="1">
        <v>17</v>
      </c>
      <c r="AM56" s="1">
        <v>1263.64177489177</v>
      </c>
      <c r="AN56" s="1">
        <f>AM56-AN36</f>
        <v>86.639163440686616</v>
      </c>
      <c r="AO56" s="1">
        <v>17</v>
      </c>
      <c r="AP56" s="1">
        <v>1174.4396624472599</v>
      </c>
      <c r="AQ56" s="1">
        <f>AP56-AQ36</f>
        <v>-31.760400357443359</v>
      </c>
      <c r="AR56" s="1">
        <v>17</v>
      </c>
      <c r="AS56" s="1">
        <v>1324.9243140965</v>
      </c>
      <c r="AT56" s="1">
        <f>AS56-AT36</f>
        <v>88.809518709993199</v>
      </c>
      <c r="AV56" s="5"/>
      <c r="AW56" s="2"/>
      <c r="AX56" s="1">
        <v>17</v>
      </c>
      <c r="AY56" s="1">
        <v>1181</v>
      </c>
      <c r="AZ56" s="1">
        <f t="shared" si="21"/>
        <v>191</v>
      </c>
      <c r="BA56" s="1">
        <v>17</v>
      </c>
      <c r="BB56" s="1">
        <v>1116</v>
      </c>
      <c r="BC56" s="1">
        <f t="shared" si="22"/>
        <v>134</v>
      </c>
      <c r="BD56" s="1">
        <v>17</v>
      </c>
      <c r="BE56" s="1">
        <v>1106</v>
      </c>
      <c r="BF56" s="1">
        <f t="shared" si="23"/>
        <v>132</v>
      </c>
      <c r="BG56" s="1">
        <v>17</v>
      </c>
      <c r="BH56" s="1">
        <v>1099</v>
      </c>
      <c r="BI56" s="1">
        <f t="shared" si="24"/>
        <v>126</v>
      </c>
      <c r="BJ56" s="1">
        <v>17</v>
      </c>
      <c r="BK56" s="1">
        <v>1090</v>
      </c>
      <c r="BL56" s="1">
        <f t="shared" si="25"/>
        <v>109</v>
      </c>
      <c r="BN56" s="5"/>
      <c r="BP56" s="1">
        <v>17</v>
      </c>
      <c r="BQ56" s="1">
        <v>1457.15049504951</v>
      </c>
      <c r="BR56" s="1">
        <f>BQ56-BR36</f>
        <v>199.00919564417677</v>
      </c>
      <c r="BS56" s="1">
        <v>17</v>
      </c>
      <c r="BT56" s="1">
        <v>1589.91714697406</v>
      </c>
      <c r="BU56" s="1">
        <f>BT56-BU36</f>
        <v>244.17665448054004</v>
      </c>
      <c r="BV56" s="1">
        <v>17</v>
      </c>
      <c r="BW56" s="1">
        <v>1533.9209677419401</v>
      </c>
      <c r="BX56" s="1">
        <f>BW56-BX36</f>
        <v>49.322100344856835</v>
      </c>
      <c r="BY56" s="1">
        <v>17</v>
      </c>
      <c r="BZ56" s="1">
        <v>1524</v>
      </c>
      <c r="CA56" s="1">
        <f>BZ56-CA36</f>
        <v>15.471804178349885</v>
      </c>
      <c r="CC56" s="5"/>
      <c r="CD56" s="5"/>
      <c r="CE56" s="1">
        <v>17</v>
      </c>
      <c r="CF56" s="1">
        <v>1138.2520161290299</v>
      </c>
      <c r="CG56" s="1">
        <f t="shared" si="26"/>
        <v>74.252016129029926</v>
      </c>
      <c r="CH56" s="1">
        <v>17</v>
      </c>
      <c r="CI56" s="1">
        <v>1287.0071138211399</v>
      </c>
      <c r="CJ56" s="1">
        <f t="shared" si="27"/>
        <v>31.00711382113991</v>
      </c>
      <c r="CK56" s="1">
        <v>17</v>
      </c>
      <c r="CL56" s="1">
        <v>1497.264604811</v>
      </c>
      <c r="CM56" s="1">
        <f t="shared" si="28"/>
        <v>52.264604811000027</v>
      </c>
      <c r="CN56" s="1">
        <v>17</v>
      </c>
      <c r="CO56" s="1">
        <v>1266.1937119675499</v>
      </c>
      <c r="CP56" s="1">
        <f t="shared" si="29"/>
        <v>156.19371196754992</v>
      </c>
      <c r="CQ56" s="5"/>
      <c r="CR56" s="5"/>
      <c r="CS56" s="2"/>
      <c r="CT56" s="1">
        <v>17</v>
      </c>
      <c r="CU56" s="1">
        <v>1513.3333333333301</v>
      </c>
      <c r="CV56" s="1">
        <f t="shared" si="30"/>
        <v>280.33333333333007</v>
      </c>
      <c r="CW56" s="1">
        <v>17</v>
      </c>
      <c r="CX56" s="1">
        <v>1687.91228070175</v>
      </c>
      <c r="CY56" s="1">
        <f t="shared" si="31"/>
        <v>326.91228070174998</v>
      </c>
      <c r="CZ56" s="1">
        <v>17</v>
      </c>
      <c r="DA56" s="1">
        <v>1609.9218390804599</v>
      </c>
      <c r="DB56" s="1">
        <f t="shared" si="32"/>
        <v>201.9218390804599</v>
      </c>
      <c r="DC56" s="1">
        <v>17</v>
      </c>
      <c r="DD56" s="1">
        <v>1725.79524680073</v>
      </c>
      <c r="DE56" s="1">
        <f t="shared" si="33"/>
        <v>255.79524680072996</v>
      </c>
      <c r="DG56" s="5"/>
      <c r="DH56" s="5"/>
      <c r="DI56" s="1">
        <v>17</v>
      </c>
      <c r="DJ56" s="1">
        <v>1884.8604826546</v>
      </c>
      <c r="DK56" s="1">
        <f t="shared" si="34"/>
        <v>310.86048265459999</v>
      </c>
      <c r="DL56" s="1">
        <v>17</v>
      </c>
      <c r="DM56" s="1">
        <v>1563.3032581453599</v>
      </c>
      <c r="DN56" s="1">
        <f t="shared" si="35"/>
        <v>308.30325814535991</v>
      </c>
      <c r="DO56" s="1">
        <v>17</v>
      </c>
      <c r="DP56" s="1">
        <v>1552.8140043763699</v>
      </c>
      <c r="DQ56" s="1">
        <f t="shared" si="36"/>
        <v>261.81400437636989</v>
      </c>
      <c r="DR56" s="1">
        <v>17</v>
      </c>
      <c r="DS56" s="1">
        <v>1791.2560000000001</v>
      </c>
      <c r="DT56" s="1">
        <f t="shared" si="37"/>
        <v>349.25600000000009</v>
      </c>
      <c r="DV56" s="5"/>
      <c r="DW56" s="5"/>
      <c r="DX56" s="1">
        <v>17</v>
      </c>
      <c r="DY56" s="1">
        <v>2655.9982190561</v>
      </c>
      <c r="DZ56" s="1">
        <f t="shared" si="38"/>
        <v>227.99821905609997</v>
      </c>
      <c r="EA56" s="1">
        <v>17</v>
      </c>
      <c r="EB56" s="1">
        <v>2711.66517055655</v>
      </c>
      <c r="EC56" s="1">
        <f t="shared" si="39"/>
        <v>337.66517055655004</v>
      </c>
      <c r="ED56" s="1">
        <v>17</v>
      </c>
      <c r="EE56" s="1">
        <v>2923.2282453637699</v>
      </c>
      <c r="EF56" s="1">
        <f t="shared" si="40"/>
        <v>176.22824536376993</v>
      </c>
      <c r="EG56" s="1">
        <v>17</v>
      </c>
      <c r="EH56" s="1">
        <v>2770.4795486600801</v>
      </c>
      <c r="EI56" s="1">
        <f t="shared" si="41"/>
        <v>23.479548660080127</v>
      </c>
      <c r="EJ56" s="5"/>
      <c r="EK56" s="5"/>
      <c r="EL56" s="2"/>
      <c r="EM56" s="1">
        <v>17</v>
      </c>
      <c r="EN56" s="1">
        <v>1511.69947800149</v>
      </c>
      <c r="EO56" s="1">
        <f t="shared" si="42"/>
        <v>260.69947800148998</v>
      </c>
      <c r="EP56" s="1">
        <v>17</v>
      </c>
      <c r="EQ56" s="1">
        <v>1609.5717017208401</v>
      </c>
      <c r="ER56" s="1">
        <f t="shared" si="43"/>
        <v>372.57170172084011</v>
      </c>
      <c r="ES56" s="1">
        <v>17</v>
      </c>
      <c r="ET56" s="1">
        <v>1614.9163636363601</v>
      </c>
      <c r="EU56" s="1">
        <f t="shared" si="44"/>
        <v>346.91636363636007</v>
      </c>
      <c r="EV56" s="1">
        <v>17</v>
      </c>
      <c r="EW56" s="1">
        <v>1564.1339155749599</v>
      </c>
      <c r="EX56" s="1">
        <f t="shared" si="45"/>
        <v>278.13391557495993</v>
      </c>
      <c r="EZ56" s="5"/>
      <c r="FA56" s="5"/>
      <c r="FB56" s="1">
        <v>17</v>
      </c>
      <c r="FC56" s="1">
        <v>2466.53180076628</v>
      </c>
      <c r="FD56" s="1">
        <f t="shared" si="46"/>
        <v>-12.468199233720043</v>
      </c>
      <c r="FE56" s="1">
        <v>17</v>
      </c>
      <c r="FF56" s="1">
        <v>2811.2064479638002</v>
      </c>
      <c r="FG56" s="1">
        <f t="shared" si="47"/>
        <v>184.2064479638002</v>
      </c>
      <c r="FH56" s="1">
        <v>17</v>
      </c>
      <c r="FI56" s="1">
        <v>3057.47191780822</v>
      </c>
      <c r="FJ56" s="1">
        <f t="shared" si="48"/>
        <v>-126.52808219177996</v>
      </c>
      <c r="FK56" s="1">
        <v>17</v>
      </c>
      <c r="FL56" s="1">
        <v>2925.3059701492498</v>
      </c>
      <c r="FM56" s="1">
        <f t="shared" si="49"/>
        <v>26.305970149249788</v>
      </c>
      <c r="FO56" s="5"/>
      <c r="FP56" s="5"/>
      <c r="FQ56" s="1">
        <v>17</v>
      </c>
      <c r="FR56" s="1">
        <v>1864.44464775846</v>
      </c>
      <c r="FS56" s="1">
        <f t="shared" si="50"/>
        <v>419.44464775845995</v>
      </c>
      <c r="FT56" s="1">
        <v>17</v>
      </c>
      <c r="FU56" s="1">
        <v>1753.9644067796601</v>
      </c>
      <c r="FV56" s="1">
        <f t="shared" si="51"/>
        <v>368.96440677966007</v>
      </c>
      <c r="FW56" s="1">
        <v>17</v>
      </c>
      <c r="FX56" s="1">
        <v>1747.2430741733699</v>
      </c>
      <c r="FY56" s="1">
        <f t="shared" si="52"/>
        <v>354.24307417336991</v>
      </c>
      <c r="FZ56" s="1">
        <v>17</v>
      </c>
      <c r="GA56" s="1">
        <v>1794.9606087735001</v>
      </c>
      <c r="GB56" s="1">
        <f t="shared" si="53"/>
        <v>401.9606087735001</v>
      </c>
      <c r="GE56" s="5"/>
      <c r="GF56" s="1">
        <v>17</v>
      </c>
      <c r="GG56" s="1">
        <v>2058.29314720812</v>
      </c>
      <c r="GH56" s="1">
        <f t="shared" si="54"/>
        <v>288.29314720811999</v>
      </c>
      <c r="GI56" s="1">
        <v>17</v>
      </c>
      <c r="GJ56" s="1">
        <v>2080.2385919165599</v>
      </c>
      <c r="GK56" s="1">
        <f t="shared" si="55"/>
        <v>254.23859191655993</v>
      </c>
      <c r="GL56" s="1">
        <v>17</v>
      </c>
      <c r="GM56" s="1">
        <v>2192.3346774193501</v>
      </c>
      <c r="GN56" s="1">
        <f t="shared" si="56"/>
        <v>471.3346774193501</v>
      </c>
      <c r="GO56" s="1">
        <v>17</v>
      </c>
      <c r="GP56" s="1">
        <v>2047.78505747126</v>
      </c>
      <c r="GQ56" s="1">
        <f t="shared" si="57"/>
        <v>223.78505747125996</v>
      </c>
      <c r="GR56" s="5"/>
      <c r="GS56" s="5"/>
      <c r="GT56" s="2"/>
      <c r="GU56" s="1">
        <v>17</v>
      </c>
      <c r="GV56" s="1">
        <v>2712</v>
      </c>
      <c r="GW56" s="1">
        <f t="shared" si="58"/>
        <v>1808</v>
      </c>
      <c r="GX56" s="1">
        <v>17</v>
      </c>
      <c r="GY56" s="1">
        <v>3042</v>
      </c>
      <c r="GZ56" s="1">
        <f t="shared" si="59"/>
        <v>2115</v>
      </c>
      <c r="HA56" s="1">
        <v>17</v>
      </c>
      <c r="HB56" s="1">
        <v>2308</v>
      </c>
      <c r="HC56" s="1">
        <f t="shared" si="60"/>
        <v>1414</v>
      </c>
      <c r="HD56" s="1">
        <v>17</v>
      </c>
      <c r="HE56" s="1">
        <v>3048</v>
      </c>
      <c r="HF56" s="1">
        <f t="shared" si="61"/>
        <v>2172</v>
      </c>
      <c r="HG56" s="1">
        <v>17</v>
      </c>
      <c r="HH56" s="1">
        <v>2698</v>
      </c>
      <c r="HI56" s="1">
        <f t="shared" si="62"/>
        <v>1863</v>
      </c>
      <c r="HL56" s="5"/>
      <c r="HM56" s="1">
        <v>17</v>
      </c>
      <c r="HN56" s="1">
        <v>2242.7602230483299</v>
      </c>
      <c r="HO56" s="1">
        <f>HN56-HO36</f>
        <v>1222.389719754929</v>
      </c>
      <c r="HP56" s="1">
        <v>17</v>
      </c>
      <c r="HQ56" s="1">
        <v>2373.3828358208998</v>
      </c>
      <c r="HR56" s="1">
        <f>HQ56-HR36</f>
        <v>1349.2566572970638</v>
      </c>
      <c r="HS56" s="1">
        <v>17</v>
      </c>
      <c r="HT56" s="1">
        <v>3375.2354497354499</v>
      </c>
      <c r="HU56" s="1">
        <f>HT56-HU36</f>
        <v>2329.6211782372684</v>
      </c>
      <c r="HV56" s="1">
        <v>17</v>
      </c>
      <c r="HW56" s="1">
        <v>2651.8474446987002</v>
      </c>
      <c r="HX56" s="1">
        <f>HW56-HX36</f>
        <v>1603.7697434708355</v>
      </c>
      <c r="HZ56" s="5"/>
      <c r="IA56" s="5"/>
      <c r="IB56" s="1">
        <v>17</v>
      </c>
      <c r="IC56" s="1">
        <v>4356.1270404542202</v>
      </c>
      <c r="ID56" s="1">
        <f>IC56-ID36</f>
        <v>2542.1147350056499</v>
      </c>
      <c r="IE56" s="1">
        <v>17</v>
      </c>
      <c r="IF56" s="1">
        <v>3565.8611326609798</v>
      </c>
      <c r="IG56" s="1">
        <f>IF56-IG36</f>
        <v>2570.7930613325516</v>
      </c>
      <c r="IH56" s="1">
        <v>17</v>
      </c>
      <c r="II56" s="1">
        <v>3849.8598574821899</v>
      </c>
      <c r="IJ56" s="1">
        <f>II56-IJ36</f>
        <v>2865.6701500107824</v>
      </c>
      <c r="IK56" s="1">
        <v>17</v>
      </c>
      <c r="IL56" s="1">
        <v>3752.3902261123299</v>
      </c>
      <c r="IM56" s="1">
        <f>IL56-IM36</f>
        <v>2768.9876744213584</v>
      </c>
      <c r="IN56" s="5"/>
      <c r="IO56" s="5"/>
      <c r="IP56" s="2"/>
      <c r="IQ56" s="1">
        <v>17</v>
      </c>
      <c r="IR56" s="1">
        <v>2369</v>
      </c>
      <c r="IS56" s="1">
        <f t="shared" si="63"/>
        <v>1485</v>
      </c>
      <c r="IT56" s="1">
        <v>17</v>
      </c>
      <c r="IU56" s="1">
        <v>2177</v>
      </c>
      <c r="IV56" s="1">
        <f t="shared" si="64"/>
        <v>1285</v>
      </c>
      <c r="IW56" s="1">
        <v>17</v>
      </c>
      <c r="IX56" s="1">
        <v>2603</v>
      </c>
      <c r="IY56" s="1">
        <f t="shared" si="65"/>
        <v>1713</v>
      </c>
      <c r="IZ56" s="1">
        <v>17</v>
      </c>
      <c r="JA56" s="1">
        <v>2477</v>
      </c>
      <c r="JB56" s="1">
        <f t="shared" si="66"/>
        <v>1588</v>
      </c>
      <c r="JC56" s="1">
        <v>17</v>
      </c>
      <c r="JD56" s="1">
        <v>2421</v>
      </c>
      <c r="JE56" s="1">
        <f t="shared" si="67"/>
        <v>1548</v>
      </c>
      <c r="JG56" s="5"/>
      <c r="JH56" s="5"/>
      <c r="JI56" s="1">
        <v>17</v>
      </c>
      <c r="JJ56" s="1">
        <v>2539.6546184739</v>
      </c>
      <c r="JK56" s="1">
        <f t="shared" si="68"/>
        <v>1406.6546184739</v>
      </c>
      <c r="JL56" s="1">
        <v>17</v>
      </c>
      <c r="JM56" s="1">
        <v>2688.7900641025599</v>
      </c>
      <c r="JN56" s="1">
        <f t="shared" si="69"/>
        <v>1584.7900641025599</v>
      </c>
      <c r="JO56" s="1">
        <v>17</v>
      </c>
      <c r="JP56" s="1">
        <v>2319.5065298507502</v>
      </c>
      <c r="JQ56" s="1">
        <f t="shared" si="70"/>
        <v>1217.5065298507502</v>
      </c>
      <c r="JR56" s="1">
        <v>17</v>
      </c>
      <c r="JS56" s="1">
        <v>2275.0962655601702</v>
      </c>
      <c r="JT56" s="1">
        <f t="shared" si="71"/>
        <v>1166.0962655601702</v>
      </c>
      <c r="JV56" s="5"/>
      <c r="JW56" s="5"/>
      <c r="JX56" s="1">
        <v>17</v>
      </c>
      <c r="JY56" s="1">
        <v>3287.7784380305602</v>
      </c>
      <c r="JZ56" s="1">
        <f t="shared" si="72"/>
        <v>1621.7784380305602</v>
      </c>
      <c r="KA56" s="1">
        <v>17</v>
      </c>
      <c r="KB56" s="1">
        <v>2509.14548494983</v>
      </c>
      <c r="KC56" s="1">
        <f t="shared" si="73"/>
        <v>1162.14548494983</v>
      </c>
      <c r="KD56" s="1">
        <v>17</v>
      </c>
      <c r="KE56" s="1">
        <v>1789.98890122087</v>
      </c>
      <c r="KF56" s="1">
        <f t="shared" si="74"/>
        <v>538.98890122087005</v>
      </c>
      <c r="KG56" s="1">
        <v>17</v>
      </c>
      <c r="KH56" s="1">
        <v>1572.1923331130199</v>
      </c>
      <c r="KI56" s="1">
        <f>KH56-KI36</f>
        <v>557.56804595171991</v>
      </c>
      <c r="KJ56" s="5"/>
      <c r="KK56" s="5"/>
      <c r="KL56" s="2"/>
      <c r="KM56" s="1">
        <v>17</v>
      </c>
      <c r="KN56" s="1">
        <v>2848</v>
      </c>
      <c r="KO56" s="1">
        <f t="shared" si="75"/>
        <v>1843</v>
      </c>
      <c r="KP56" s="1">
        <v>17</v>
      </c>
      <c r="KQ56" s="1">
        <v>2903</v>
      </c>
      <c r="KR56" s="1">
        <f t="shared" si="76"/>
        <v>1885</v>
      </c>
      <c r="KS56" s="1">
        <v>17</v>
      </c>
      <c r="KT56" s="1">
        <v>2376</v>
      </c>
      <c r="KU56" s="1">
        <f t="shared" si="77"/>
        <v>1267</v>
      </c>
      <c r="KV56" s="1">
        <v>17</v>
      </c>
      <c r="KW56" s="1">
        <v>2256</v>
      </c>
      <c r="KX56" s="1">
        <f t="shared" si="78"/>
        <v>1200</v>
      </c>
      <c r="KZ56" s="5"/>
      <c r="LA56" s="5"/>
      <c r="LB56" s="1">
        <v>17</v>
      </c>
      <c r="LC56" s="1">
        <v>2188</v>
      </c>
      <c r="LD56" s="1">
        <f t="shared" si="79"/>
        <v>1035</v>
      </c>
      <c r="LE56" s="1">
        <v>17</v>
      </c>
      <c r="LF56" s="1">
        <v>2477</v>
      </c>
      <c r="LG56" s="1">
        <f t="shared" si="80"/>
        <v>1372</v>
      </c>
      <c r="LH56" s="1">
        <v>17</v>
      </c>
      <c r="LI56" s="1">
        <v>2556</v>
      </c>
      <c r="LJ56" s="1">
        <f t="shared" si="81"/>
        <v>1411</v>
      </c>
      <c r="LK56" s="1">
        <v>17</v>
      </c>
      <c r="LL56" s="1">
        <v>2580</v>
      </c>
      <c r="LM56" s="1">
        <f t="shared" si="82"/>
        <v>1387</v>
      </c>
      <c r="LO56" s="5"/>
      <c r="LP56" s="5"/>
      <c r="LQ56" s="1">
        <v>17</v>
      </c>
      <c r="LR56" s="1">
        <v>2170</v>
      </c>
      <c r="LS56" s="1">
        <f t="shared" si="83"/>
        <v>828</v>
      </c>
      <c r="LT56" s="1">
        <v>17</v>
      </c>
      <c r="LU56" s="1">
        <v>2453</v>
      </c>
      <c r="LV56" s="1">
        <f t="shared" si="84"/>
        <v>1121</v>
      </c>
      <c r="LW56" s="1">
        <v>17</v>
      </c>
      <c r="LX56" s="1">
        <v>2286</v>
      </c>
      <c r="LY56" s="1">
        <f t="shared" si="85"/>
        <v>959</v>
      </c>
      <c r="LZ56" s="1">
        <v>17</v>
      </c>
      <c r="MA56" s="1">
        <v>3585</v>
      </c>
      <c r="MB56" s="1">
        <f t="shared" si="86"/>
        <v>2129</v>
      </c>
      <c r="MC56" s="5"/>
      <c r="MD56" s="5"/>
      <c r="ME56" s="2"/>
      <c r="MF56" s="1">
        <v>17</v>
      </c>
      <c r="MG56" s="1">
        <v>3615</v>
      </c>
      <c r="MH56" s="1">
        <f t="shared" si="9"/>
        <v>1060</v>
      </c>
      <c r="MI56" s="1">
        <v>17</v>
      </c>
      <c r="MJ56" s="1">
        <v>3433</v>
      </c>
      <c r="MK56" s="1">
        <f t="shared" si="10"/>
        <v>855</v>
      </c>
      <c r="ML56" s="1">
        <v>17</v>
      </c>
      <c r="MM56" s="1">
        <v>3778</v>
      </c>
      <c r="MN56" s="1">
        <f t="shared" si="11"/>
        <v>1209</v>
      </c>
      <c r="MO56" s="1">
        <v>17</v>
      </c>
      <c r="MP56" s="1">
        <v>4182</v>
      </c>
      <c r="MQ56" s="1">
        <f t="shared" si="12"/>
        <v>1632</v>
      </c>
      <c r="MS56" s="5"/>
      <c r="MT56" s="5"/>
      <c r="MU56" s="1">
        <v>17</v>
      </c>
      <c r="MV56" s="1">
        <v>1854</v>
      </c>
      <c r="MW56" s="1">
        <f t="shared" si="13"/>
        <v>644</v>
      </c>
      <c r="MX56" s="1">
        <v>17</v>
      </c>
      <c r="MY56" s="1">
        <v>2023</v>
      </c>
      <c r="MZ56" s="1">
        <f t="shared" si="14"/>
        <v>755</v>
      </c>
      <c r="NA56" s="1">
        <v>17</v>
      </c>
      <c r="NB56" s="1">
        <v>3058</v>
      </c>
      <c r="NC56" s="1">
        <f t="shared" si="15"/>
        <v>1630</v>
      </c>
      <c r="ND56" s="1">
        <v>17</v>
      </c>
      <c r="NE56" s="1">
        <v>2285</v>
      </c>
      <c r="NF56" s="1">
        <f t="shared" si="16"/>
        <v>912</v>
      </c>
      <c r="NH56" s="5"/>
      <c r="NI56" s="5"/>
      <c r="NJ56" s="1">
        <v>17</v>
      </c>
      <c r="NK56" s="1">
        <v>3784</v>
      </c>
      <c r="NL56" s="1">
        <f t="shared" si="17"/>
        <v>2025</v>
      </c>
      <c r="NM56" s="1">
        <v>17</v>
      </c>
      <c r="NN56" s="1">
        <v>2515</v>
      </c>
      <c r="NO56" s="1">
        <f t="shared" si="18"/>
        <v>733</v>
      </c>
      <c r="NP56" s="1">
        <v>17</v>
      </c>
      <c r="NQ56" s="1">
        <v>2772</v>
      </c>
      <c r="NR56" s="1">
        <f t="shared" si="19"/>
        <v>855</v>
      </c>
      <c r="NS56" s="1">
        <v>17</v>
      </c>
      <c r="NT56" s="1">
        <v>2884</v>
      </c>
      <c r="NU56" s="1">
        <f t="shared" si="20"/>
        <v>907</v>
      </c>
    </row>
    <row r="57" spans="1:385" x14ac:dyDescent="0.25">
      <c r="A57" s="2"/>
      <c r="B57" s="1">
        <v>18</v>
      </c>
      <c r="C57" s="1">
        <v>1119</v>
      </c>
      <c r="D57" s="1">
        <f t="shared" si="4"/>
        <v>282</v>
      </c>
      <c r="E57" s="1">
        <v>18</v>
      </c>
      <c r="F57" s="1">
        <v>1047</v>
      </c>
      <c r="G57" s="1">
        <f t="shared" si="5"/>
        <v>195</v>
      </c>
      <c r="H57" s="1">
        <v>18</v>
      </c>
      <c r="I57" s="1">
        <v>991</v>
      </c>
      <c r="J57" s="1">
        <f t="shared" si="6"/>
        <v>124</v>
      </c>
      <c r="K57" s="1">
        <v>18</v>
      </c>
      <c r="L57" s="1">
        <v>891</v>
      </c>
      <c r="M57" s="1">
        <f t="shared" si="7"/>
        <v>55</v>
      </c>
      <c r="N57" s="1">
        <v>18</v>
      </c>
      <c r="O57" s="1">
        <v>998</v>
      </c>
      <c r="P57" s="1">
        <f t="shared" si="8"/>
        <v>162</v>
      </c>
      <c r="S57" s="5"/>
      <c r="T57" s="1">
        <v>18</v>
      </c>
      <c r="U57" s="1">
        <v>1176.1138576778999</v>
      </c>
      <c r="V57" s="1">
        <f>U57-V36</f>
        <v>164.44172967788688</v>
      </c>
      <c r="W57" s="1">
        <v>18</v>
      </c>
      <c r="X57" s="1">
        <v>1226.0482866043601</v>
      </c>
      <c r="Y57" s="1">
        <f>X57-Y36</f>
        <v>202.25880053781873</v>
      </c>
      <c r="Z57" s="1">
        <v>18</v>
      </c>
      <c r="AA57" s="1">
        <v>1199.1227722772301</v>
      </c>
      <c r="AB57" s="1">
        <f>AA57-AB36</f>
        <v>167.40265703154</v>
      </c>
      <c r="AC57" s="1">
        <v>18</v>
      </c>
      <c r="AD57" s="1">
        <v>1106.95544554455</v>
      </c>
      <c r="AE57" s="1">
        <f>AD57-AE36</f>
        <v>73.788600357350106</v>
      </c>
      <c r="AI57" s="1">
        <v>18</v>
      </c>
      <c r="AJ57" s="1">
        <v>1294.64149443561</v>
      </c>
      <c r="AK57" s="1">
        <f>AJ57-AK36</f>
        <v>105.77036631866326</v>
      </c>
      <c r="AL57" s="1">
        <v>18</v>
      </c>
      <c r="AM57" s="1">
        <v>1441.6061946902701</v>
      </c>
      <c r="AN57" s="1">
        <f>AM57-AN36</f>
        <v>264.60358323918672</v>
      </c>
      <c r="AO57" s="1">
        <v>18</v>
      </c>
      <c r="AP57" s="1">
        <v>1223.1939034716299</v>
      </c>
      <c r="AQ57" s="1">
        <f>AP57-AQ36</f>
        <v>16.993840666926644</v>
      </c>
      <c r="AR57" s="1">
        <v>18</v>
      </c>
      <c r="AS57" s="1">
        <v>1317.2478632478601</v>
      </c>
      <c r="AT57" s="1">
        <f>AS57-AT36</f>
        <v>81.133067861353311</v>
      </c>
      <c r="AV57" s="5"/>
      <c r="AW57" s="2"/>
      <c r="AX57" s="1">
        <v>18</v>
      </c>
      <c r="AY57" s="1">
        <v>1146</v>
      </c>
      <c r="AZ57" s="1">
        <f t="shared" si="21"/>
        <v>156</v>
      </c>
      <c r="BA57" s="1">
        <v>18</v>
      </c>
      <c r="BB57" s="1">
        <v>1090</v>
      </c>
      <c r="BC57" s="1">
        <f t="shared" si="22"/>
        <v>108</v>
      </c>
      <c r="BD57" s="1">
        <v>18</v>
      </c>
      <c r="BE57" s="1">
        <v>1109</v>
      </c>
      <c r="BF57" s="1">
        <f t="shared" si="23"/>
        <v>135</v>
      </c>
      <c r="BG57" s="1">
        <v>18</v>
      </c>
      <c r="BH57" s="1">
        <v>1044</v>
      </c>
      <c r="BI57" s="1">
        <f t="shared" si="24"/>
        <v>71</v>
      </c>
      <c r="BJ57" s="1">
        <v>18</v>
      </c>
      <c r="BK57" s="1">
        <v>1099</v>
      </c>
      <c r="BL57" s="1">
        <f t="shared" si="25"/>
        <v>118</v>
      </c>
      <c r="BN57" s="5"/>
      <c r="BP57" s="1">
        <v>18</v>
      </c>
      <c r="BQ57" s="1">
        <v>1629.9783464566899</v>
      </c>
      <c r="BR57" s="1">
        <f>BQ57-BR36</f>
        <v>371.83704705135665</v>
      </c>
      <c r="BS57" s="1">
        <v>18</v>
      </c>
      <c r="BT57" s="1">
        <v>1625.03746397695</v>
      </c>
      <c r="BU57" s="1">
        <f>BT57-BU36</f>
        <v>279.29697148343007</v>
      </c>
      <c r="BV57" s="1">
        <v>18</v>
      </c>
      <c r="BW57" s="1">
        <v>1501.02564102564</v>
      </c>
      <c r="BX57" s="1">
        <f>BW57-BX36</f>
        <v>16.426773628556703</v>
      </c>
      <c r="BY57" s="1">
        <v>18</v>
      </c>
      <c r="BZ57" s="1">
        <v>1507.7960526315801</v>
      </c>
      <c r="CA57" s="1">
        <f>BZ57-CA36</f>
        <v>-0.73214319007001905</v>
      </c>
      <c r="CC57" s="5"/>
      <c r="CD57" s="5"/>
      <c r="CE57" s="1">
        <v>18</v>
      </c>
      <c r="CF57" s="1">
        <v>1170.34787018256</v>
      </c>
      <c r="CG57" s="1">
        <f t="shared" si="26"/>
        <v>106.34787018255997</v>
      </c>
      <c r="CH57" s="1">
        <v>18</v>
      </c>
      <c r="CI57" s="1">
        <v>1194.8650553877101</v>
      </c>
      <c r="CJ57" s="1">
        <f t="shared" si="27"/>
        <v>-61.134944612289928</v>
      </c>
      <c r="CK57" s="1">
        <v>18</v>
      </c>
      <c r="CL57" s="1">
        <v>1465.52914285714</v>
      </c>
      <c r="CM57" s="1">
        <f t="shared" si="28"/>
        <v>20.529142857139959</v>
      </c>
      <c r="CN57" s="1">
        <v>18</v>
      </c>
      <c r="CO57" s="1">
        <v>1244.46161616162</v>
      </c>
      <c r="CP57" s="1">
        <f t="shared" si="29"/>
        <v>134.46161616161999</v>
      </c>
      <c r="CQ57" s="5"/>
      <c r="CR57" s="5"/>
      <c r="CS57" s="2"/>
      <c r="CT57" s="1">
        <v>18</v>
      </c>
      <c r="CU57" s="1">
        <v>1482.7829888712199</v>
      </c>
      <c r="CV57" s="1">
        <f t="shared" si="30"/>
        <v>249.78298887121991</v>
      </c>
      <c r="CW57" s="1">
        <v>18</v>
      </c>
      <c r="CX57" s="1">
        <v>1665.3730729701999</v>
      </c>
      <c r="CY57" s="1">
        <f t="shared" si="31"/>
        <v>304.37307297019993</v>
      </c>
      <c r="CZ57" s="1">
        <v>18</v>
      </c>
      <c r="DA57" s="1">
        <v>1652.9035591274401</v>
      </c>
      <c r="DB57" s="1">
        <f t="shared" si="32"/>
        <v>244.90355912744008</v>
      </c>
      <c r="DC57" s="1">
        <v>18</v>
      </c>
      <c r="DD57" s="1">
        <v>1723.7354260089701</v>
      </c>
      <c r="DE57" s="1">
        <f t="shared" si="33"/>
        <v>253.73542600897008</v>
      </c>
      <c r="DG57" s="5"/>
      <c r="DH57" s="5"/>
      <c r="DI57" s="1">
        <v>18</v>
      </c>
      <c r="DJ57" s="1">
        <v>1845.7248120300801</v>
      </c>
      <c r="DK57" s="1">
        <f t="shared" si="34"/>
        <v>271.7248120300801</v>
      </c>
      <c r="DL57" s="1">
        <v>18</v>
      </c>
      <c r="DM57" s="1">
        <v>1637.8091666666701</v>
      </c>
      <c r="DN57" s="1">
        <f t="shared" si="35"/>
        <v>382.80916666667008</v>
      </c>
      <c r="DO57" s="1">
        <v>18</v>
      </c>
      <c r="DP57" s="1">
        <v>1587.8289473684199</v>
      </c>
      <c r="DQ57" s="1">
        <f t="shared" si="36"/>
        <v>296.8289473684199</v>
      </c>
      <c r="DR57" s="1">
        <v>18</v>
      </c>
      <c r="DS57" s="1">
        <v>1733.6147032772401</v>
      </c>
      <c r="DT57" s="1">
        <f t="shared" si="37"/>
        <v>291.6147032772401</v>
      </c>
      <c r="DV57" s="5"/>
      <c r="DW57" s="5"/>
      <c r="DX57" s="1">
        <v>18</v>
      </c>
      <c r="DY57" s="1">
        <v>2581.0313059034002</v>
      </c>
      <c r="DZ57" s="1">
        <f t="shared" si="38"/>
        <v>153.03130590340015</v>
      </c>
      <c r="EA57" s="1">
        <v>18</v>
      </c>
      <c r="EB57" s="1">
        <v>2671.2667860340198</v>
      </c>
      <c r="EC57" s="1">
        <f t="shared" si="39"/>
        <v>297.26678603401979</v>
      </c>
      <c r="ED57" s="1">
        <v>18</v>
      </c>
      <c r="EE57" s="1">
        <v>2926.4309000708699</v>
      </c>
      <c r="EF57" s="1">
        <f t="shared" si="40"/>
        <v>179.43090007086994</v>
      </c>
      <c r="EG57" s="1">
        <v>18</v>
      </c>
      <c r="EH57" s="1">
        <v>2735.3627940128299</v>
      </c>
      <c r="EI57" s="1">
        <f t="shared" si="41"/>
        <v>-11.637205987170091</v>
      </c>
      <c r="EJ57" s="5"/>
      <c r="EK57" s="5"/>
      <c r="EL57" s="2"/>
      <c r="EM57" s="1">
        <v>18</v>
      </c>
      <c r="EN57" s="1">
        <v>1569.0600150037501</v>
      </c>
      <c r="EO57" s="1">
        <f t="shared" si="42"/>
        <v>318.0600150037501</v>
      </c>
      <c r="EP57" s="1">
        <v>18</v>
      </c>
      <c r="EQ57" s="1">
        <v>1557.4481086323999</v>
      </c>
      <c r="ER57" s="1">
        <f t="shared" si="43"/>
        <v>320.44810863239991</v>
      </c>
      <c r="ES57" s="1">
        <v>18</v>
      </c>
      <c r="ET57" s="1">
        <v>1544.09836065574</v>
      </c>
      <c r="EU57" s="1">
        <f t="shared" si="44"/>
        <v>276.09836065573995</v>
      </c>
      <c r="EV57" s="1">
        <v>18</v>
      </c>
      <c r="EW57" s="1">
        <v>1577.11376811594</v>
      </c>
      <c r="EX57" s="1">
        <f t="shared" si="45"/>
        <v>291.11376811594005</v>
      </c>
      <c r="EZ57" s="5"/>
      <c r="FA57" s="5"/>
      <c r="FB57" s="1">
        <v>18</v>
      </c>
      <c r="FC57" s="1">
        <v>2475.7523219814202</v>
      </c>
      <c r="FD57" s="1">
        <f t="shared" si="46"/>
        <v>-3.2476780185797907</v>
      </c>
      <c r="FE57" s="1">
        <v>18</v>
      </c>
      <c r="FF57" s="1">
        <v>2789.6173814898402</v>
      </c>
      <c r="FG57" s="1">
        <f t="shared" si="47"/>
        <v>162.61738148984023</v>
      </c>
      <c r="FH57" s="1">
        <v>18</v>
      </c>
      <c r="FI57" s="1">
        <v>3086.4242837653501</v>
      </c>
      <c r="FJ57" s="1">
        <f t="shared" si="48"/>
        <v>-97.575716234649917</v>
      </c>
      <c r="FK57" s="1">
        <v>18</v>
      </c>
      <c r="FL57" s="1">
        <v>2750.6993217784502</v>
      </c>
      <c r="FM57" s="1">
        <f t="shared" si="49"/>
        <v>-148.30067822154979</v>
      </c>
      <c r="FO57" s="5"/>
      <c r="FP57" s="5"/>
      <c r="FQ57" s="1">
        <v>18</v>
      </c>
      <c r="FR57" s="1">
        <v>1954.5770282588901</v>
      </c>
      <c r="FS57" s="1">
        <f t="shared" si="50"/>
        <v>509.5770282588901</v>
      </c>
      <c r="FT57" s="1">
        <v>18</v>
      </c>
      <c r="FU57" s="1">
        <v>1772.8065068493199</v>
      </c>
      <c r="FV57" s="1">
        <f t="shared" si="51"/>
        <v>387.80650684931993</v>
      </c>
      <c r="FW57" s="1">
        <v>18</v>
      </c>
      <c r="FX57" s="1">
        <v>1660.3126126126101</v>
      </c>
      <c r="FY57" s="1">
        <f t="shared" si="52"/>
        <v>267.31261261261011</v>
      </c>
      <c r="FZ57" s="1">
        <v>18</v>
      </c>
      <c r="GA57" s="1">
        <v>1725.6923766816101</v>
      </c>
      <c r="GB57" s="1">
        <f t="shared" si="53"/>
        <v>332.69237668161009</v>
      </c>
      <c r="GE57" s="5"/>
      <c r="GF57" s="1">
        <v>18</v>
      </c>
      <c r="GG57" s="1">
        <v>2086.1108312342599</v>
      </c>
      <c r="GH57" s="1">
        <f t="shared" si="54"/>
        <v>316.11083123425988</v>
      </c>
      <c r="GI57" s="1">
        <v>18</v>
      </c>
      <c r="GJ57" s="1">
        <v>1947.5233160621799</v>
      </c>
      <c r="GK57" s="1">
        <f t="shared" si="55"/>
        <v>121.5233160621799</v>
      </c>
      <c r="GL57" s="1">
        <v>18</v>
      </c>
      <c r="GM57" s="1">
        <v>2108.1865771812099</v>
      </c>
      <c r="GN57" s="1">
        <f t="shared" si="56"/>
        <v>387.18657718120994</v>
      </c>
      <c r="GO57" s="1">
        <v>18</v>
      </c>
      <c r="GP57" s="1">
        <v>1967.29692832764</v>
      </c>
      <c r="GQ57" s="1">
        <f t="shared" si="57"/>
        <v>143.29692832763999</v>
      </c>
      <c r="GR57" s="5"/>
      <c r="GS57" s="5"/>
      <c r="GT57" s="2"/>
      <c r="GU57" s="1">
        <v>18</v>
      </c>
      <c r="GV57" s="1">
        <v>3237</v>
      </c>
      <c r="GW57" s="1">
        <f t="shared" si="58"/>
        <v>2333</v>
      </c>
      <c r="GX57" s="1">
        <v>18</v>
      </c>
      <c r="GY57" s="1">
        <v>3167</v>
      </c>
      <c r="GZ57" s="1">
        <f t="shared" si="59"/>
        <v>2240</v>
      </c>
      <c r="HA57" s="1">
        <v>18</v>
      </c>
      <c r="HB57" s="1">
        <v>2782</v>
      </c>
      <c r="HC57" s="1">
        <f t="shared" si="60"/>
        <v>1888</v>
      </c>
      <c r="HD57" s="1">
        <v>18</v>
      </c>
      <c r="HE57" s="1">
        <v>3022</v>
      </c>
      <c r="HF57" s="1">
        <f t="shared" si="61"/>
        <v>2146</v>
      </c>
      <c r="HG57" s="1">
        <v>18</v>
      </c>
      <c r="HH57" s="1">
        <v>2897</v>
      </c>
      <c r="HI57" s="1">
        <f t="shared" si="62"/>
        <v>2062</v>
      </c>
      <c r="HL57" s="5"/>
      <c r="HM57" s="1">
        <v>18</v>
      </c>
      <c r="HN57" s="1">
        <v>2679.38518518519</v>
      </c>
      <c r="HO57" s="1">
        <f>HN57-HO36</f>
        <v>1659.0146818917892</v>
      </c>
      <c r="HP57" s="1">
        <v>18</v>
      </c>
      <c r="HQ57" s="1">
        <v>2446.4505988023998</v>
      </c>
      <c r="HR57" s="1">
        <f>HQ57-HR36</f>
        <v>1422.3244202785638</v>
      </c>
      <c r="HS57" s="1">
        <v>18</v>
      </c>
      <c r="HT57" s="1">
        <v>2408.218117854</v>
      </c>
      <c r="HU57" s="1">
        <f>HT57-HU36</f>
        <v>1362.6038463558186</v>
      </c>
      <c r="HV57" s="1">
        <v>18</v>
      </c>
      <c r="HW57" s="1">
        <v>2511.9193302891899</v>
      </c>
      <c r="HX57" s="1">
        <f>HW57-HX36</f>
        <v>1463.8416290613252</v>
      </c>
      <c r="HZ57" s="5"/>
      <c r="IA57" s="5"/>
      <c r="IB57" s="1">
        <v>18</v>
      </c>
      <c r="IC57" s="1">
        <v>4537.2431482782804</v>
      </c>
      <c r="ID57" s="1">
        <f>IC57-ID36</f>
        <v>2723.2308428297101</v>
      </c>
      <c r="IE57" s="1">
        <v>18</v>
      </c>
      <c r="IF57" s="1">
        <v>3610.1684532925001</v>
      </c>
      <c r="IG57" s="1">
        <f>IF57-IG36</f>
        <v>2615.1003819640719</v>
      </c>
      <c r="IH57" s="1">
        <v>18</v>
      </c>
      <c r="II57" s="1">
        <v>3670.5885623510699</v>
      </c>
      <c r="IJ57" s="1">
        <f>II57-IJ36</f>
        <v>2686.3988548796624</v>
      </c>
      <c r="IK57" s="1">
        <v>18</v>
      </c>
      <c r="IL57" s="1">
        <v>3731.0624092888202</v>
      </c>
      <c r="IM57" s="1">
        <f>IL57-IM36</f>
        <v>2747.6598575978487</v>
      </c>
      <c r="IN57" s="5"/>
      <c r="IO57" s="5"/>
      <c r="IP57" s="2"/>
      <c r="IQ57" s="1">
        <v>18</v>
      </c>
      <c r="IR57" s="1">
        <v>2429</v>
      </c>
      <c r="IS57" s="1">
        <f t="shared" si="63"/>
        <v>1545</v>
      </c>
      <c r="IT57" s="1">
        <v>18</v>
      </c>
      <c r="IU57" s="1">
        <v>2555</v>
      </c>
      <c r="IV57" s="1">
        <f t="shared" si="64"/>
        <v>1663</v>
      </c>
      <c r="IW57" s="1">
        <v>18</v>
      </c>
      <c r="IX57" s="1">
        <v>2881</v>
      </c>
      <c r="IY57" s="1">
        <f t="shared" si="65"/>
        <v>1991</v>
      </c>
      <c r="IZ57" s="1">
        <v>18</v>
      </c>
      <c r="JA57" s="1">
        <v>2244</v>
      </c>
      <c r="JB57" s="1">
        <f t="shared" si="66"/>
        <v>1355</v>
      </c>
      <c r="JC57" s="1">
        <v>18</v>
      </c>
      <c r="JD57" s="1">
        <v>1931</v>
      </c>
      <c r="JE57" s="1">
        <f t="shared" si="67"/>
        <v>1058</v>
      </c>
      <c r="JG57" s="5"/>
      <c r="JH57" s="5"/>
      <c r="JI57" s="1">
        <v>18</v>
      </c>
      <c r="JJ57" s="1">
        <v>2389.8502024291502</v>
      </c>
      <c r="JK57" s="1">
        <f t="shared" si="68"/>
        <v>1256.8502024291502</v>
      </c>
      <c r="JL57" s="1">
        <v>18</v>
      </c>
      <c r="JM57" s="1">
        <v>2407.8645320197002</v>
      </c>
      <c r="JN57" s="1">
        <f t="shared" si="69"/>
        <v>1303.8645320197002</v>
      </c>
      <c r="JO57" s="1">
        <v>18</v>
      </c>
      <c r="JP57" s="1">
        <v>2246.0263157894701</v>
      </c>
      <c r="JQ57" s="1">
        <f t="shared" si="70"/>
        <v>1144.0263157894701</v>
      </c>
      <c r="JR57" s="1">
        <v>18</v>
      </c>
      <c r="JS57" s="1">
        <v>2258.7026578073101</v>
      </c>
      <c r="JT57" s="1">
        <f t="shared" si="71"/>
        <v>1149.7026578073101</v>
      </c>
      <c r="JV57" s="5"/>
      <c r="JW57" s="5"/>
      <c r="JX57" s="1">
        <v>18</v>
      </c>
      <c r="JY57" s="1">
        <v>3295.4325021496102</v>
      </c>
      <c r="JZ57" s="1">
        <f t="shared" si="72"/>
        <v>1629.4325021496102</v>
      </c>
      <c r="KA57" s="1">
        <v>18</v>
      </c>
      <c r="KB57" s="1">
        <v>3310.6663934426201</v>
      </c>
      <c r="KC57" s="1">
        <f t="shared" si="73"/>
        <v>1963.6663934426201</v>
      </c>
      <c r="KD57" s="1">
        <v>18</v>
      </c>
      <c r="KE57" s="1">
        <v>1999.0967741935499</v>
      </c>
      <c r="KF57" s="1">
        <f t="shared" si="74"/>
        <v>748.09677419354989</v>
      </c>
      <c r="KG57" s="1">
        <v>18</v>
      </c>
      <c r="KH57" s="1">
        <v>1612.0554830287199</v>
      </c>
      <c r="KI57" s="1">
        <f>KH57-KI36</f>
        <v>597.43119586741989</v>
      </c>
      <c r="KJ57" s="5"/>
      <c r="KK57" s="5"/>
      <c r="KL57" s="2"/>
      <c r="KM57" s="1">
        <v>18</v>
      </c>
      <c r="KN57" s="1">
        <v>1868</v>
      </c>
      <c r="KO57" s="1">
        <f t="shared" si="75"/>
        <v>863</v>
      </c>
      <c r="KP57" s="1">
        <v>18</v>
      </c>
      <c r="KQ57" s="1">
        <v>2146</v>
      </c>
      <c r="KR57" s="1">
        <f t="shared" si="76"/>
        <v>1128</v>
      </c>
      <c r="KS57" s="1">
        <v>18</v>
      </c>
      <c r="KT57" s="1">
        <v>2224</v>
      </c>
      <c r="KU57" s="1">
        <f t="shared" si="77"/>
        <v>1115</v>
      </c>
      <c r="KV57" s="1">
        <v>18</v>
      </c>
      <c r="KW57" s="1">
        <v>2682</v>
      </c>
      <c r="KX57" s="1">
        <f t="shared" si="78"/>
        <v>1626</v>
      </c>
      <c r="KZ57" s="5"/>
      <c r="LA57" s="5"/>
      <c r="LB57" s="1">
        <v>18</v>
      </c>
      <c r="LC57" s="1">
        <v>2053</v>
      </c>
      <c r="LD57" s="1">
        <f t="shared" si="79"/>
        <v>900</v>
      </c>
      <c r="LE57" s="1">
        <v>18</v>
      </c>
      <c r="LF57" s="1">
        <v>2478</v>
      </c>
      <c r="LG57" s="1">
        <f t="shared" si="80"/>
        <v>1373</v>
      </c>
      <c r="LH57" s="1">
        <v>18</v>
      </c>
      <c r="LI57" s="1">
        <v>2032</v>
      </c>
      <c r="LJ57" s="1">
        <f t="shared" si="81"/>
        <v>887</v>
      </c>
      <c r="LK57" s="1">
        <v>18</v>
      </c>
      <c r="LL57" s="1">
        <v>2383</v>
      </c>
      <c r="LM57" s="1">
        <f t="shared" si="82"/>
        <v>1190</v>
      </c>
      <c r="LO57" s="5"/>
      <c r="LP57" s="5"/>
      <c r="LQ57" s="1">
        <v>18</v>
      </c>
      <c r="LR57" s="1">
        <v>1726</v>
      </c>
      <c r="LS57" s="1">
        <f t="shared" si="83"/>
        <v>384</v>
      </c>
      <c r="LT57" s="1">
        <v>18</v>
      </c>
      <c r="LU57" s="1">
        <v>2482</v>
      </c>
      <c r="LV57" s="1">
        <f t="shared" si="84"/>
        <v>1150</v>
      </c>
      <c r="LW57" s="1">
        <v>18</v>
      </c>
      <c r="LX57" s="1">
        <v>2343</v>
      </c>
      <c r="LY57" s="1">
        <f t="shared" si="85"/>
        <v>1016</v>
      </c>
      <c r="LZ57" s="1">
        <v>18</v>
      </c>
      <c r="MA57" s="1">
        <v>1973</v>
      </c>
      <c r="MB57" s="1">
        <f t="shared" si="86"/>
        <v>517</v>
      </c>
      <c r="MC57" s="5"/>
      <c r="MD57" s="5"/>
      <c r="ME57" s="2"/>
      <c r="MF57" s="1">
        <v>18</v>
      </c>
      <c r="MG57" s="1">
        <v>3924</v>
      </c>
      <c r="MH57" s="1">
        <f t="shared" si="9"/>
        <v>1369</v>
      </c>
      <c r="MI57" s="1">
        <v>18</v>
      </c>
      <c r="MJ57" s="1">
        <v>4900</v>
      </c>
      <c r="MK57" s="1">
        <f t="shared" si="10"/>
        <v>2322</v>
      </c>
      <c r="ML57" s="1">
        <v>18</v>
      </c>
      <c r="MM57" s="1">
        <v>4994</v>
      </c>
      <c r="MN57" s="1">
        <f t="shared" si="11"/>
        <v>2425</v>
      </c>
      <c r="MO57" s="1">
        <v>18</v>
      </c>
      <c r="MP57" s="1">
        <v>4140</v>
      </c>
      <c r="MQ57" s="1">
        <f t="shared" si="12"/>
        <v>1590</v>
      </c>
      <c r="MS57" s="5"/>
      <c r="MT57" s="5"/>
      <c r="MU57" s="1">
        <v>18</v>
      </c>
      <c r="MV57" s="1">
        <v>2318</v>
      </c>
      <c r="MW57" s="1">
        <f t="shared" si="13"/>
        <v>1108</v>
      </c>
      <c r="MX57" s="1">
        <v>18</v>
      </c>
      <c r="MY57" s="1">
        <v>2517</v>
      </c>
      <c r="MZ57" s="1">
        <f t="shared" si="14"/>
        <v>1249</v>
      </c>
      <c r="NA57" s="1">
        <v>18</v>
      </c>
      <c r="NB57" s="1">
        <v>2413</v>
      </c>
      <c r="NC57" s="1">
        <f t="shared" si="15"/>
        <v>985</v>
      </c>
      <c r="ND57" s="1">
        <v>18</v>
      </c>
      <c r="NE57" s="1">
        <v>2152</v>
      </c>
      <c r="NF57" s="1">
        <f t="shared" si="16"/>
        <v>779</v>
      </c>
      <c r="NH57" s="5"/>
      <c r="NI57" s="5"/>
      <c r="NJ57" s="1">
        <v>18</v>
      </c>
      <c r="NK57" s="1">
        <v>4074</v>
      </c>
      <c r="NL57" s="1">
        <f t="shared" si="17"/>
        <v>2315</v>
      </c>
      <c r="NM57" s="1">
        <v>18</v>
      </c>
      <c r="NN57" s="1">
        <v>4817</v>
      </c>
      <c r="NO57" s="1">
        <f t="shared" si="18"/>
        <v>3035</v>
      </c>
      <c r="NP57" s="1">
        <v>18</v>
      </c>
      <c r="NQ57" s="1">
        <v>2969</v>
      </c>
      <c r="NR57" s="1">
        <f t="shared" si="19"/>
        <v>1052</v>
      </c>
      <c r="NS57" s="1">
        <v>18</v>
      </c>
      <c r="NT57" s="1">
        <v>3210</v>
      </c>
      <c r="NU57" s="1">
        <f t="shared" si="20"/>
        <v>1233</v>
      </c>
    </row>
    <row r="58" spans="1:385" x14ac:dyDescent="0.25">
      <c r="A58" s="2"/>
      <c r="B58" s="1">
        <v>19</v>
      </c>
      <c r="C58" s="1">
        <v>1079</v>
      </c>
      <c r="D58" s="1">
        <f t="shared" si="4"/>
        <v>242</v>
      </c>
      <c r="E58" s="1">
        <v>19</v>
      </c>
      <c r="F58" s="1">
        <v>1032</v>
      </c>
      <c r="G58" s="1">
        <f t="shared" si="5"/>
        <v>180</v>
      </c>
      <c r="H58" s="1">
        <v>19</v>
      </c>
      <c r="I58" s="1">
        <v>1044</v>
      </c>
      <c r="J58" s="1">
        <f t="shared" si="6"/>
        <v>177</v>
      </c>
      <c r="K58" s="1">
        <v>19</v>
      </c>
      <c r="L58" s="1">
        <v>863</v>
      </c>
      <c r="M58" s="1">
        <f t="shared" si="7"/>
        <v>27</v>
      </c>
      <c r="N58" s="1">
        <v>19</v>
      </c>
      <c r="O58" s="1">
        <v>956</v>
      </c>
      <c r="P58" s="1">
        <f t="shared" si="8"/>
        <v>120</v>
      </c>
      <c r="S58" s="5"/>
      <c r="T58" s="1">
        <v>19</v>
      </c>
      <c r="U58" s="1">
        <v>1120.6399394856301</v>
      </c>
      <c r="V58" s="1">
        <f>U58-V36</f>
        <v>108.96781148561706</v>
      </c>
      <c r="W58" s="1">
        <v>19</v>
      </c>
      <c r="X58" s="1">
        <v>1195.0179267342201</v>
      </c>
      <c r="Y58" s="1">
        <f>X58-Y36</f>
        <v>171.22844066767868</v>
      </c>
      <c r="Z58" s="1">
        <v>19</v>
      </c>
      <c r="AA58" s="1">
        <v>1305.53984063745</v>
      </c>
      <c r="AB58" s="1">
        <f>AA58-AB36</f>
        <v>273.8197253917599</v>
      </c>
      <c r="AC58" s="1">
        <v>19</v>
      </c>
      <c r="AD58" s="1">
        <v>1147.8571428571399</v>
      </c>
      <c r="AE58" s="1">
        <f>AD58-AE36</f>
        <v>114.69029766994004</v>
      </c>
      <c r="AI58" s="1">
        <v>19</v>
      </c>
      <c r="AJ58" s="1">
        <v>1293.82362330407</v>
      </c>
      <c r="AK58" s="1">
        <f>AJ58-AK36</f>
        <v>104.9524951871233</v>
      </c>
      <c r="AL58" s="1">
        <v>19</v>
      </c>
      <c r="AM58" s="1">
        <v>1375.58451472192</v>
      </c>
      <c r="AN58" s="1">
        <f>AM58-AN36</f>
        <v>198.58190327083662</v>
      </c>
      <c r="AO58" s="1">
        <v>19</v>
      </c>
      <c r="AP58" s="1">
        <v>1204.0664423885601</v>
      </c>
      <c r="AQ58" s="1">
        <f>AP58-AQ36</f>
        <v>-2.1336204161432306</v>
      </c>
      <c r="AR58" s="1">
        <v>19</v>
      </c>
      <c r="AS58" s="1">
        <v>1322.6996161228401</v>
      </c>
      <c r="AT58" s="1">
        <f>AS58-AT36</f>
        <v>86.584820736333313</v>
      </c>
      <c r="AV58" s="5"/>
      <c r="AW58" s="2"/>
      <c r="AX58" s="1">
        <v>19</v>
      </c>
      <c r="AY58" s="1">
        <v>1164</v>
      </c>
      <c r="AZ58" s="1">
        <f t="shared" si="21"/>
        <v>174</v>
      </c>
      <c r="BA58" s="1">
        <v>19</v>
      </c>
      <c r="BB58" s="1">
        <v>1104</v>
      </c>
      <c r="BC58" s="1">
        <f t="shared" si="22"/>
        <v>122</v>
      </c>
      <c r="BD58" s="1">
        <v>19</v>
      </c>
      <c r="BE58" s="1">
        <v>1025</v>
      </c>
      <c r="BF58" s="1">
        <f t="shared" si="23"/>
        <v>51</v>
      </c>
      <c r="BG58" s="1">
        <v>19</v>
      </c>
      <c r="BH58" s="1">
        <v>1093</v>
      </c>
      <c r="BI58" s="1">
        <f t="shared" si="24"/>
        <v>120</v>
      </c>
      <c r="BJ58" s="1">
        <v>19</v>
      </c>
      <c r="BK58" s="1">
        <v>1183</v>
      </c>
      <c r="BL58" s="1">
        <f t="shared" si="25"/>
        <v>202</v>
      </c>
      <c r="BN58" s="5"/>
      <c r="BP58" s="1">
        <v>19</v>
      </c>
      <c r="BQ58" s="1">
        <v>1591.7793733681499</v>
      </c>
      <c r="BR58" s="1">
        <f>BQ58-BR36</f>
        <v>333.63807396281663</v>
      </c>
      <c r="BS58" s="1">
        <v>19</v>
      </c>
      <c r="BT58" s="1">
        <v>1525.8004354136399</v>
      </c>
      <c r="BU58" s="1">
        <f>BT58-BU36</f>
        <v>180.05994292011997</v>
      </c>
      <c r="BV58" s="1">
        <v>19</v>
      </c>
      <c r="BW58" s="1">
        <v>1484.0766721043999</v>
      </c>
      <c r="BX58" s="1">
        <f>BW58-BX36</f>
        <v>-0.52219529268336373</v>
      </c>
      <c r="BY58" s="1">
        <v>19</v>
      </c>
      <c r="BZ58" s="1">
        <v>1536.9587554269201</v>
      </c>
      <c r="CA58" s="1">
        <f>BZ58-CA36</f>
        <v>28.430559605269991</v>
      </c>
      <c r="CC58" s="5"/>
      <c r="CD58" s="5"/>
      <c r="CE58" s="1">
        <v>19</v>
      </c>
      <c r="CF58" s="1">
        <v>1168.4030456852799</v>
      </c>
      <c r="CG58" s="1">
        <f t="shared" si="26"/>
        <v>104.40304568527995</v>
      </c>
      <c r="CH58" s="1">
        <v>19</v>
      </c>
      <c r="CI58" s="1">
        <v>1285.24645030426</v>
      </c>
      <c r="CJ58" s="1">
        <f t="shared" si="27"/>
        <v>29.246450304259952</v>
      </c>
      <c r="CK58" s="1">
        <v>19</v>
      </c>
      <c r="CL58" s="1">
        <v>1431.4006888633801</v>
      </c>
      <c r="CM58" s="1">
        <f t="shared" si="28"/>
        <v>-13.599311136619917</v>
      </c>
      <c r="CN58" s="1">
        <v>19</v>
      </c>
      <c r="CO58" s="1">
        <v>1234.72828282828</v>
      </c>
      <c r="CP58" s="1">
        <f t="shared" si="29"/>
        <v>124.72828282828004</v>
      </c>
      <c r="CQ58" s="5"/>
      <c r="CR58" s="5"/>
      <c r="CS58" s="2"/>
      <c r="CT58" s="1">
        <v>19</v>
      </c>
      <c r="CU58" s="1">
        <v>1502.7689848121499</v>
      </c>
      <c r="CV58" s="1">
        <f t="shared" si="30"/>
        <v>269.76898481214994</v>
      </c>
      <c r="CW58" s="1">
        <v>19</v>
      </c>
      <c r="CX58" s="1">
        <v>1794.83794871795</v>
      </c>
      <c r="CY58" s="1">
        <f t="shared" si="31"/>
        <v>433.83794871794998</v>
      </c>
      <c r="CZ58" s="1">
        <v>19</v>
      </c>
      <c r="DA58" s="1">
        <v>1710.4493087557601</v>
      </c>
      <c r="DB58" s="1">
        <f t="shared" si="32"/>
        <v>302.44930875576006</v>
      </c>
      <c r="DC58" s="1">
        <v>19</v>
      </c>
      <c r="DD58" s="1">
        <v>1697.9198198198201</v>
      </c>
      <c r="DE58" s="1">
        <f t="shared" si="33"/>
        <v>227.91981981982008</v>
      </c>
      <c r="DG58" s="5"/>
      <c r="DH58" s="5"/>
      <c r="DI58" s="1">
        <v>19</v>
      </c>
      <c r="DJ58" s="1">
        <v>1855.01722846442</v>
      </c>
      <c r="DK58" s="1">
        <f t="shared" si="34"/>
        <v>281.01722846441999</v>
      </c>
      <c r="DL58" s="1">
        <v>19</v>
      </c>
      <c r="DM58" s="1">
        <v>1628.9351081530799</v>
      </c>
      <c r="DN58" s="1">
        <f t="shared" si="35"/>
        <v>373.93510815307991</v>
      </c>
      <c r="DO58" s="1">
        <v>19</v>
      </c>
      <c r="DP58" s="1">
        <v>1577.7552140504899</v>
      </c>
      <c r="DQ58" s="1">
        <f t="shared" si="36"/>
        <v>286.75521405048994</v>
      </c>
      <c r="DR58" s="1">
        <v>19</v>
      </c>
      <c r="DS58" s="1">
        <v>1674.54830053667</v>
      </c>
      <c r="DT58" s="1">
        <f t="shared" si="37"/>
        <v>232.54830053667001</v>
      </c>
      <c r="DV58" s="5"/>
      <c r="DW58" s="5"/>
      <c r="DX58" s="1">
        <v>19</v>
      </c>
      <c r="DY58" s="1">
        <v>2545.5129811996399</v>
      </c>
      <c r="DZ58" s="1">
        <f t="shared" si="38"/>
        <v>117.51298119963985</v>
      </c>
      <c r="EA58" s="1">
        <v>19</v>
      </c>
      <c r="EB58" s="1">
        <v>2633.5991031390099</v>
      </c>
      <c r="EC58" s="1">
        <f t="shared" si="39"/>
        <v>259.59910313900991</v>
      </c>
      <c r="ED58" s="1">
        <v>19</v>
      </c>
      <c r="EE58" s="1">
        <v>2728.4676511954999</v>
      </c>
      <c r="EF58" s="1">
        <f t="shared" si="40"/>
        <v>-18.532348804500089</v>
      </c>
      <c r="EG58" s="1">
        <v>19</v>
      </c>
      <c r="EH58" s="1">
        <v>2560.3475479744102</v>
      </c>
      <c r="EI58" s="1">
        <f t="shared" si="41"/>
        <v>-186.65245202558981</v>
      </c>
      <c r="EJ58" s="5"/>
      <c r="EK58" s="5"/>
      <c r="EL58" s="2"/>
      <c r="EM58" s="1">
        <v>19</v>
      </c>
      <c r="EN58" s="1">
        <v>1542.5115070527099</v>
      </c>
      <c r="EO58" s="1">
        <f t="shared" si="42"/>
        <v>291.51150705270993</v>
      </c>
      <c r="EP58" s="1">
        <v>19</v>
      </c>
      <c r="EQ58" s="1">
        <v>1558.3132295719799</v>
      </c>
      <c r="ER58" s="1">
        <f t="shared" si="43"/>
        <v>321.31322957197995</v>
      </c>
      <c r="ES58" s="1">
        <v>19</v>
      </c>
      <c r="ET58" s="1">
        <v>1454.5762557077601</v>
      </c>
      <c r="EU58" s="1">
        <f t="shared" si="44"/>
        <v>186.57625570776008</v>
      </c>
      <c r="EV58" s="1">
        <v>19</v>
      </c>
      <c r="EW58" s="1">
        <v>1619.27576197388</v>
      </c>
      <c r="EX58" s="1">
        <f t="shared" si="45"/>
        <v>333.27576197387998</v>
      </c>
      <c r="EZ58" s="5"/>
      <c r="FA58" s="5"/>
      <c r="FB58" s="1">
        <v>19</v>
      </c>
      <c r="FC58" s="1">
        <v>2593.17755572636</v>
      </c>
      <c r="FD58" s="1">
        <f t="shared" si="46"/>
        <v>114.17755572635997</v>
      </c>
      <c r="FE58" s="1">
        <v>19</v>
      </c>
      <c r="FF58" s="1">
        <v>2812.1793570220002</v>
      </c>
      <c r="FG58" s="1">
        <f t="shared" si="47"/>
        <v>185.1793570220002</v>
      </c>
      <c r="FH58" s="1">
        <v>19</v>
      </c>
      <c r="FI58" s="1">
        <v>3048.0681818181802</v>
      </c>
      <c r="FJ58" s="1">
        <f t="shared" si="48"/>
        <v>-135.93181818181984</v>
      </c>
      <c r="FK58" s="1">
        <v>19</v>
      </c>
      <c r="FL58" s="1">
        <v>2819.66742081448</v>
      </c>
      <c r="FM58" s="1">
        <f t="shared" si="49"/>
        <v>-79.33257918551999</v>
      </c>
      <c r="FO58" s="5"/>
      <c r="FP58" s="5"/>
      <c r="FQ58" s="1">
        <v>19</v>
      </c>
      <c r="FR58" s="1">
        <v>1910.90145985401</v>
      </c>
      <c r="FS58" s="1">
        <f t="shared" si="50"/>
        <v>465.90145985401</v>
      </c>
      <c r="FT58" s="1">
        <v>19</v>
      </c>
      <c r="FU58" s="1">
        <v>1681.11384876805</v>
      </c>
      <c r="FV58" s="1">
        <f t="shared" si="51"/>
        <v>296.11384876805005</v>
      </c>
      <c r="FW58" s="1">
        <v>19</v>
      </c>
      <c r="FX58" s="1">
        <v>1575.9676258992799</v>
      </c>
      <c r="FY58" s="1">
        <f t="shared" si="52"/>
        <v>182.96762589927994</v>
      </c>
      <c r="FZ58" s="1">
        <v>19</v>
      </c>
      <c r="GA58" s="1">
        <v>1762.27812781278</v>
      </c>
      <c r="GB58" s="1">
        <f t="shared" si="53"/>
        <v>369.27812781277999</v>
      </c>
      <c r="GE58" s="5"/>
      <c r="GF58" s="1">
        <v>19</v>
      </c>
      <c r="GG58" s="1">
        <v>2111.8341772151898</v>
      </c>
      <c r="GH58" s="1">
        <f t="shared" si="54"/>
        <v>341.83417721518981</v>
      </c>
      <c r="GI58" s="1">
        <v>19</v>
      </c>
      <c r="GJ58" s="1">
        <v>1969.7624020887699</v>
      </c>
      <c r="GK58" s="1">
        <f t="shared" si="55"/>
        <v>143.76240208876993</v>
      </c>
      <c r="GL58" s="1">
        <v>19</v>
      </c>
      <c r="GM58" s="1">
        <v>2040.30522088353</v>
      </c>
      <c r="GN58" s="1">
        <f t="shared" si="56"/>
        <v>319.30522088352996</v>
      </c>
      <c r="GO58" s="1">
        <v>19</v>
      </c>
      <c r="GP58" s="1">
        <v>2093.2687927107099</v>
      </c>
      <c r="GQ58" s="1">
        <f t="shared" si="57"/>
        <v>269.26879271070993</v>
      </c>
      <c r="GR58" s="5"/>
      <c r="GS58" s="5"/>
      <c r="GT58" s="2"/>
      <c r="GU58" s="1">
        <v>19</v>
      </c>
      <c r="GV58" s="1">
        <v>2868</v>
      </c>
      <c r="GW58" s="1">
        <f t="shared" si="58"/>
        <v>1964</v>
      </c>
      <c r="GX58" s="1">
        <v>19</v>
      </c>
      <c r="GY58" s="1">
        <v>3634</v>
      </c>
      <c r="GZ58" s="1">
        <f t="shared" si="59"/>
        <v>2707</v>
      </c>
      <c r="HA58" s="1">
        <v>19</v>
      </c>
      <c r="HB58" s="1">
        <v>2903</v>
      </c>
      <c r="HC58" s="1">
        <f t="shared" si="60"/>
        <v>2009</v>
      </c>
      <c r="HD58" s="1">
        <v>19</v>
      </c>
      <c r="HE58" s="1">
        <v>2970</v>
      </c>
      <c r="HF58" s="1">
        <f t="shared" si="61"/>
        <v>2094</v>
      </c>
      <c r="HG58" s="1">
        <v>19</v>
      </c>
      <c r="HH58" s="1">
        <v>2286</v>
      </c>
      <c r="HI58" s="1">
        <f t="shared" si="62"/>
        <v>1451</v>
      </c>
      <c r="HL58" s="5"/>
      <c r="HM58" s="1">
        <v>19</v>
      </c>
      <c r="HN58" s="1">
        <v>2803.3246993524499</v>
      </c>
      <c r="HO58" s="1">
        <f>HN58-HO36</f>
        <v>1782.9541960590491</v>
      </c>
      <c r="HP58" s="1">
        <v>19</v>
      </c>
      <c r="HQ58" s="1">
        <v>2240.3146487294498</v>
      </c>
      <c r="HR58" s="1">
        <f>HQ58-HR36</f>
        <v>1216.1884702056138</v>
      </c>
      <c r="HS58" s="1">
        <v>19</v>
      </c>
      <c r="HT58" s="1">
        <v>2566.4765279008002</v>
      </c>
      <c r="HU58" s="1">
        <f>HT58-HU36</f>
        <v>1520.8622564026189</v>
      </c>
      <c r="HV58" s="1">
        <v>19</v>
      </c>
      <c r="HW58" s="1">
        <v>2434.1651305683599</v>
      </c>
      <c r="HX58" s="1">
        <f>HW58-HX36</f>
        <v>1386.0874293404952</v>
      </c>
      <c r="HZ58" s="5"/>
      <c r="IA58" s="5"/>
      <c r="IB58" s="1">
        <v>19</v>
      </c>
      <c r="IC58" s="1">
        <v>4663.18878637331</v>
      </c>
      <c r="ID58" s="1">
        <f>IC58-ID36</f>
        <v>2849.1764809247397</v>
      </c>
      <c r="IE58" s="1">
        <v>19</v>
      </c>
      <c r="IF58" s="1">
        <v>3405.4500387296698</v>
      </c>
      <c r="IG58" s="1">
        <f>IF58-IG36</f>
        <v>2410.3819674012416</v>
      </c>
      <c r="IH58" s="1">
        <v>19</v>
      </c>
      <c r="II58" s="1">
        <v>4110.7608867775098</v>
      </c>
      <c r="IJ58" s="1">
        <f>II58-IJ36</f>
        <v>3126.5711793061023</v>
      </c>
      <c r="IK58" s="1">
        <v>19</v>
      </c>
      <c r="IL58" s="1">
        <v>4098.65625</v>
      </c>
      <c r="IM58" s="1">
        <f>IL58-IM36</f>
        <v>3115.2536983090286</v>
      </c>
      <c r="IN58" s="5"/>
      <c r="IO58" s="5"/>
      <c r="IP58" s="2"/>
      <c r="IQ58" s="1">
        <v>19</v>
      </c>
      <c r="IR58" s="1">
        <v>2542</v>
      </c>
      <c r="IS58" s="1">
        <f t="shared" si="63"/>
        <v>1658</v>
      </c>
      <c r="IT58" s="1">
        <v>19</v>
      </c>
      <c r="IU58" s="1">
        <v>2542</v>
      </c>
      <c r="IV58" s="1">
        <f t="shared" si="64"/>
        <v>1650</v>
      </c>
      <c r="IW58" s="1">
        <v>19</v>
      </c>
      <c r="IX58" s="1">
        <v>2401</v>
      </c>
      <c r="IY58" s="1">
        <f t="shared" si="65"/>
        <v>1511</v>
      </c>
      <c r="IZ58" s="1">
        <v>19</v>
      </c>
      <c r="JA58" s="1">
        <v>2272</v>
      </c>
      <c r="JB58" s="1">
        <f t="shared" si="66"/>
        <v>1383</v>
      </c>
      <c r="JC58" s="1">
        <v>19</v>
      </c>
      <c r="JD58" s="1">
        <v>2483</v>
      </c>
      <c r="JE58" s="1">
        <f t="shared" si="67"/>
        <v>1610</v>
      </c>
      <c r="JG58" s="5"/>
      <c r="JH58" s="5"/>
      <c r="JI58" s="1">
        <v>19</v>
      </c>
      <c r="JJ58" s="1">
        <v>2606.5336683417099</v>
      </c>
      <c r="JK58" s="1">
        <f t="shared" si="68"/>
        <v>1473.5336683417099</v>
      </c>
      <c r="JL58" s="1">
        <v>19</v>
      </c>
      <c r="JM58" s="1">
        <v>2246.6506904955299</v>
      </c>
      <c r="JN58" s="1">
        <f t="shared" si="69"/>
        <v>1142.6506904955299</v>
      </c>
      <c r="JO58" s="1">
        <v>19</v>
      </c>
      <c r="JP58" s="1">
        <v>2041.7048872180501</v>
      </c>
      <c r="JQ58" s="1">
        <f t="shared" si="70"/>
        <v>939.70488721805009</v>
      </c>
      <c r="JR58" s="1">
        <v>19</v>
      </c>
      <c r="JS58" s="1">
        <v>2419.9011627906998</v>
      </c>
      <c r="JT58" s="1">
        <f t="shared" si="71"/>
        <v>1310.9011627906998</v>
      </c>
      <c r="JV58" s="5"/>
      <c r="JW58" s="5"/>
      <c r="JX58" s="1">
        <v>19</v>
      </c>
      <c r="JY58" s="1">
        <v>3145.5872742906299</v>
      </c>
      <c r="JZ58" s="1">
        <f t="shared" si="72"/>
        <v>1479.5872742906299</v>
      </c>
      <c r="KA58" s="1">
        <v>19</v>
      </c>
      <c r="KB58" s="1">
        <v>2567.8167752443001</v>
      </c>
      <c r="KC58" s="1">
        <f t="shared" si="73"/>
        <v>1220.8167752443001</v>
      </c>
      <c r="KD58" s="1">
        <v>19</v>
      </c>
      <c r="KE58" s="1">
        <v>1934.12057522124</v>
      </c>
      <c r="KF58" s="1">
        <f t="shared" si="74"/>
        <v>683.12057522123996</v>
      </c>
      <c r="KG58" s="1">
        <v>19</v>
      </c>
      <c r="KH58" s="1">
        <v>1681.1958087753801</v>
      </c>
      <c r="KI58" s="1">
        <f>KH58-KI36</f>
        <v>666.5715216140801</v>
      </c>
      <c r="KJ58" s="5"/>
      <c r="KK58" s="5"/>
      <c r="KL58" s="2"/>
      <c r="KM58" s="1">
        <v>19</v>
      </c>
      <c r="KN58" s="1">
        <v>2213</v>
      </c>
      <c r="KO58" s="1">
        <f t="shared" si="75"/>
        <v>1208</v>
      </c>
      <c r="KP58" s="1">
        <v>19</v>
      </c>
      <c r="KQ58" s="1">
        <v>2262</v>
      </c>
      <c r="KR58" s="1">
        <f t="shared" si="76"/>
        <v>1244</v>
      </c>
      <c r="KS58" s="1">
        <v>19</v>
      </c>
      <c r="KT58" s="1">
        <v>1784</v>
      </c>
      <c r="KU58" s="1">
        <f t="shared" si="77"/>
        <v>675</v>
      </c>
      <c r="KV58" s="1">
        <v>19</v>
      </c>
      <c r="KW58" s="1">
        <v>2849</v>
      </c>
      <c r="KX58" s="1">
        <f t="shared" si="78"/>
        <v>1793</v>
      </c>
      <c r="KZ58" s="5"/>
      <c r="LA58" s="5"/>
      <c r="LB58" s="1">
        <v>19</v>
      </c>
      <c r="LC58" s="1">
        <v>2803</v>
      </c>
      <c r="LD58" s="1">
        <f t="shared" si="79"/>
        <v>1650</v>
      </c>
      <c r="LE58" s="1">
        <v>19</v>
      </c>
      <c r="LF58" s="1">
        <v>2157</v>
      </c>
      <c r="LG58" s="1">
        <f t="shared" si="80"/>
        <v>1052</v>
      </c>
      <c r="LH58" s="1">
        <v>19</v>
      </c>
      <c r="LI58" s="1">
        <v>2381</v>
      </c>
      <c r="LJ58" s="1">
        <f t="shared" si="81"/>
        <v>1236</v>
      </c>
      <c r="LK58" s="1">
        <v>19</v>
      </c>
      <c r="LL58" s="1">
        <v>1740</v>
      </c>
      <c r="LM58" s="1">
        <f t="shared" si="82"/>
        <v>547</v>
      </c>
      <c r="LO58" s="5"/>
      <c r="LP58" s="5"/>
      <c r="LQ58" s="1">
        <v>19</v>
      </c>
      <c r="LR58" s="1">
        <v>1916</v>
      </c>
      <c r="LS58" s="1">
        <f t="shared" si="83"/>
        <v>574</v>
      </c>
      <c r="LT58" s="1">
        <v>19</v>
      </c>
      <c r="LU58" s="1">
        <v>2142</v>
      </c>
      <c r="LV58" s="1">
        <f t="shared" si="84"/>
        <v>810</v>
      </c>
      <c r="LW58" s="1">
        <v>19</v>
      </c>
      <c r="LX58" s="1">
        <v>2424</v>
      </c>
      <c r="LY58" s="1">
        <f t="shared" si="85"/>
        <v>1097</v>
      </c>
      <c r="LZ58" s="1">
        <v>19</v>
      </c>
      <c r="MA58" s="1">
        <v>2425</v>
      </c>
      <c r="MB58" s="1">
        <f t="shared" si="86"/>
        <v>969</v>
      </c>
      <c r="MC58" s="5"/>
      <c r="MD58" s="5"/>
      <c r="ME58" s="2"/>
      <c r="MF58" s="1">
        <v>19</v>
      </c>
      <c r="MG58" s="1">
        <v>3722</v>
      </c>
      <c r="MH58" s="1">
        <f t="shared" si="9"/>
        <v>1167</v>
      </c>
      <c r="MI58" s="1">
        <v>19</v>
      </c>
      <c r="MJ58" s="1">
        <v>3224</v>
      </c>
      <c r="MK58" s="1">
        <f t="shared" si="10"/>
        <v>646</v>
      </c>
      <c r="ML58" s="1">
        <v>19</v>
      </c>
      <c r="MM58" s="1">
        <v>4663</v>
      </c>
      <c r="MN58" s="1">
        <f t="shared" si="11"/>
        <v>2094</v>
      </c>
      <c r="MO58" s="1">
        <v>19</v>
      </c>
      <c r="MP58" s="1">
        <v>3731</v>
      </c>
      <c r="MQ58" s="1">
        <f t="shared" si="12"/>
        <v>1181</v>
      </c>
      <c r="MS58" s="5"/>
      <c r="MT58" s="5"/>
      <c r="MU58" s="1">
        <v>19</v>
      </c>
      <c r="MV58" s="1">
        <v>2137</v>
      </c>
      <c r="MW58" s="1">
        <f t="shared" si="13"/>
        <v>927</v>
      </c>
      <c r="MX58" s="1">
        <v>19</v>
      </c>
      <c r="MY58" s="1">
        <v>2758</v>
      </c>
      <c r="MZ58" s="1">
        <f t="shared" si="14"/>
        <v>1490</v>
      </c>
      <c r="NA58" s="1">
        <v>19</v>
      </c>
      <c r="NB58" s="1">
        <v>3165</v>
      </c>
      <c r="NC58" s="1">
        <f t="shared" si="15"/>
        <v>1737</v>
      </c>
      <c r="ND58" s="1">
        <v>19</v>
      </c>
      <c r="NE58" s="1">
        <v>1849</v>
      </c>
      <c r="NF58" s="1">
        <f t="shared" si="16"/>
        <v>476</v>
      </c>
      <c r="NH58" s="5"/>
      <c r="NI58" s="5"/>
      <c r="NJ58" s="1">
        <v>19</v>
      </c>
      <c r="NK58" s="1">
        <v>3764</v>
      </c>
      <c r="NL58" s="1">
        <f t="shared" si="17"/>
        <v>2005</v>
      </c>
      <c r="NM58" s="1">
        <v>19</v>
      </c>
      <c r="NN58" s="1">
        <v>2456</v>
      </c>
      <c r="NO58" s="1">
        <f t="shared" si="18"/>
        <v>674</v>
      </c>
      <c r="NP58" s="1">
        <v>19</v>
      </c>
      <c r="NQ58" s="1">
        <v>3308</v>
      </c>
      <c r="NR58" s="1">
        <f t="shared" si="19"/>
        <v>1391</v>
      </c>
      <c r="NS58" s="1">
        <v>19</v>
      </c>
      <c r="NT58" s="1">
        <v>2769</v>
      </c>
      <c r="NU58" s="1">
        <f t="shared" si="20"/>
        <v>792</v>
      </c>
    </row>
    <row r="59" spans="1:385" x14ac:dyDescent="0.25">
      <c r="A59" s="2"/>
      <c r="B59" s="1">
        <v>20</v>
      </c>
      <c r="C59" s="1">
        <v>980</v>
      </c>
      <c r="D59" s="1">
        <f t="shared" si="4"/>
        <v>143</v>
      </c>
      <c r="E59" s="1">
        <v>20</v>
      </c>
      <c r="F59" s="1">
        <v>1065</v>
      </c>
      <c r="G59" s="1">
        <f t="shared" si="5"/>
        <v>213</v>
      </c>
      <c r="H59" s="1">
        <v>20</v>
      </c>
      <c r="I59" s="1">
        <v>972</v>
      </c>
      <c r="J59" s="1">
        <f t="shared" si="6"/>
        <v>105</v>
      </c>
      <c r="K59" s="1">
        <v>20</v>
      </c>
      <c r="L59" s="1">
        <v>898</v>
      </c>
      <c r="M59" s="1">
        <f t="shared" si="7"/>
        <v>62</v>
      </c>
      <c r="N59" s="1">
        <v>20</v>
      </c>
      <c r="O59" s="1">
        <v>1154</v>
      </c>
      <c r="P59" s="1">
        <f t="shared" si="8"/>
        <v>318</v>
      </c>
      <c r="S59" s="5"/>
      <c r="T59" s="1">
        <v>20</v>
      </c>
      <c r="U59" s="1">
        <v>1136.91540785499</v>
      </c>
      <c r="V59" s="1">
        <f>U59-V36</f>
        <v>125.243279854977</v>
      </c>
      <c r="W59" s="1">
        <v>20</v>
      </c>
      <c r="X59" s="1">
        <v>1162.0203761755499</v>
      </c>
      <c r="Y59" s="1">
        <f>X59-Y36</f>
        <v>138.23089010900856</v>
      </c>
      <c r="Z59" s="1">
        <v>20</v>
      </c>
      <c r="AA59" s="1">
        <v>1145.22622622623</v>
      </c>
      <c r="AB59" s="1">
        <f>AA59-AB36</f>
        <v>113.50611098053992</v>
      </c>
      <c r="AC59" s="1">
        <v>20</v>
      </c>
      <c r="AD59" s="1">
        <v>1170.3271375464701</v>
      </c>
      <c r="AE59" s="1">
        <f>AD59-AE36</f>
        <v>137.16029235927022</v>
      </c>
      <c r="AI59" s="1">
        <v>20</v>
      </c>
      <c r="AJ59" s="1">
        <v>1421.25</v>
      </c>
      <c r="AK59" s="1">
        <f>AJ59-AK36</f>
        <v>232.37887188305331</v>
      </c>
      <c r="AL59" s="1">
        <v>20</v>
      </c>
      <c r="AM59" s="1">
        <v>1241.5092693566</v>
      </c>
      <c r="AN59" s="1">
        <f>AM59-AN36</f>
        <v>64.506657905516704</v>
      </c>
      <c r="AO59" s="1">
        <v>20</v>
      </c>
      <c r="AP59" s="1">
        <v>1259.2451882845201</v>
      </c>
      <c r="AQ59" s="1">
        <f>AP59-AQ36</f>
        <v>53.045125479816761</v>
      </c>
      <c r="AR59" s="1">
        <v>20</v>
      </c>
      <c r="AS59" s="1">
        <v>1326.9363722697101</v>
      </c>
      <c r="AT59" s="1">
        <f>AS59-AT36</f>
        <v>90.821576883203306</v>
      </c>
      <c r="AV59" s="5"/>
      <c r="AW59" s="2"/>
      <c r="AX59" s="1">
        <v>20</v>
      </c>
      <c r="AY59" s="1">
        <v>1036</v>
      </c>
      <c r="AZ59" s="1">
        <f t="shared" si="21"/>
        <v>46</v>
      </c>
      <c r="BA59" s="1">
        <v>20</v>
      </c>
      <c r="BB59" s="1">
        <v>1077</v>
      </c>
      <c r="BC59" s="1">
        <f t="shared" si="22"/>
        <v>95</v>
      </c>
      <c r="BD59" s="1">
        <v>20</v>
      </c>
      <c r="BE59" s="1">
        <v>1285</v>
      </c>
      <c r="BF59" s="1">
        <f t="shared" si="23"/>
        <v>311</v>
      </c>
      <c r="BG59" s="1">
        <v>20</v>
      </c>
      <c r="BH59" s="1">
        <v>1124</v>
      </c>
      <c r="BI59" s="1">
        <f t="shared" si="24"/>
        <v>151</v>
      </c>
      <c r="BJ59" s="1">
        <v>20</v>
      </c>
      <c r="BK59" s="1">
        <v>1126</v>
      </c>
      <c r="BL59" s="1">
        <f t="shared" si="25"/>
        <v>145</v>
      </c>
      <c r="BN59" s="5"/>
      <c r="BP59" s="1">
        <v>20</v>
      </c>
      <c r="BQ59" s="1">
        <v>1749.62183754993</v>
      </c>
      <c r="BR59" s="1">
        <f>BQ59-BR36</f>
        <v>491.48053814459672</v>
      </c>
      <c r="BS59" s="1">
        <v>20</v>
      </c>
      <c r="BT59" s="1">
        <v>1554.9351585014399</v>
      </c>
      <c r="BU59" s="1">
        <f>BT59-BU36</f>
        <v>209.19466600791998</v>
      </c>
      <c r="BV59" s="1">
        <v>20</v>
      </c>
      <c r="BW59" s="1">
        <v>1513.05910931174</v>
      </c>
      <c r="BX59" s="1">
        <f>BW59-BX36</f>
        <v>28.460241914656763</v>
      </c>
      <c r="BY59" s="1">
        <v>20</v>
      </c>
      <c r="BZ59" s="1">
        <v>1544.5029368575599</v>
      </c>
      <c r="CA59" s="1">
        <f>BZ59-CA36</f>
        <v>35.974741035909801</v>
      </c>
      <c r="CC59" s="5"/>
      <c r="CD59" s="5"/>
      <c r="CE59" s="1">
        <v>20</v>
      </c>
      <c r="CF59" s="1">
        <v>1139.5802219979801</v>
      </c>
      <c r="CG59" s="1">
        <f t="shared" si="26"/>
        <v>75.580221997980061</v>
      </c>
      <c r="CH59" s="1">
        <v>20</v>
      </c>
      <c r="CI59" s="1">
        <v>1296.28093306288</v>
      </c>
      <c r="CJ59" s="1">
        <f t="shared" si="27"/>
        <v>40.280933062879967</v>
      </c>
      <c r="CK59" s="1">
        <v>20</v>
      </c>
      <c r="CL59" s="1">
        <v>1495.8048220436301</v>
      </c>
      <c r="CM59" s="1">
        <f t="shared" si="28"/>
        <v>50.804822043630111</v>
      </c>
      <c r="CN59" s="1">
        <v>20</v>
      </c>
      <c r="CO59" s="1">
        <v>1163.6774519716901</v>
      </c>
      <c r="CP59" s="1">
        <f t="shared" si="29"/>
        <v>53.677451971690061</v>
      </c>
      <c r="CQ59" s="5"/>
      <c r="CR59" s="5"/>
      <c r="CS59" s="2"/>
      <c r="CT59" s="1">
        <v>20</v>
      </c>
      <c r="CU59" s="1">
        <v>1507.8474440894599</v>
      </c>
      <c r="CV59" s="1">
        <f t="shared" si="30"/>
        <v>274.84744408945994</v>
      </c>
      <c r="CW59" s="1">
        <v>20</v>
      </c>
      <c r="CX59" s="1">
        <v>1781.7630234933599</v>
      </c>
      <c r="CY59" s="1">
        <f t="shared" si="31"/>
        <v>420.76302349335992</v>
      </c>
      <c r="CZ59" s="1">
        <v>20</v>
      </c>
      <c r="DA59" s="1">
        <v>1682.630911188</v>
      </c>
      <c r="DB59" s="1">
        <f t="shared" si="32"/>
        <v>274.63091118800003</v>
      </c>
      <c r="DC59" s="1">
        <v>20</v>
      </c>
      <c r="DD59" s="1">
        <v>1747.94936708861</v>
      </c>
      <c r="DE59" s="1">
        <f t="shared" si="33"/>
        <v>277.94936708860996</v>
      </c>
      <c r="DG59" s="5"/>
      <c r="DH59" s="5"/>
      <c r="DI59" s="1">
        <v>20</v>
      </c>
      <c r="DJ59" s="1">
        <v>1953.66942771084</v>
      </c>
      <c r="DK59" s="1">
        <f t="shared" si="34"/>
        <v>379.66942771083995</v>
      </c>
      <c r="DL59" s="1">
        <v>20</v>
      </c>
      <c r="DM59" s="1">
        <v>1675.0769230769199</v>
      </c>
      <c r="DN59" s="1">
        <f t="shared" si="35"/>
        <v>420.07692307691991</v>
      </c>
      <c r="DO59" s="1">
        <v>20</v>
      </c>
      <c r="DP59" s="1">
        <v>1473.33890746934</v>
      </c>
      <c r="DQ59" s="1">
        <f t="shared" si="36"/>
        <v>182.33890746934003</v>
      </c>
      <c r="DR59" s="1">
        <v>20</v>
      </c>
      <c r="DS59" s="1">
        <v>1787.2990152193399</v>
      </c>
      <c r="DT59" s="1">
        <f t="shared" si="37"/>
        <v>345.29901521933994</v>
      </c>
      <c r="DV59" s="5"/>
      <c r="DW59" s="5"/>
      <c r="DX59" s="1">
        <v>20</v>
      </c>
      <c r="DY59" s="1">
        <v>2679.6964601769901</v>
      </c>
      <c r="DZ59" s="1">
        <f t="shared" si="38"/>
        <v>251.69646017699006</v>
      </c>
      <c r="EA59" s="1">
        <v>20</v>
      </c>
      <c r="EB59" s="1">
        <v>2627.4324324324298</v>
      </c>
      <c r="EC59" s="1">
        <f t="shared" si="39"/>
        <v>253.43243243242978</v>
      </c>
      <c r="ED59" s="1">
        <v>20</v>
      </c>
      <c r="EE59" s="1">
        <v>2681.5501754386</v>
      </c>
      <c r="EF59" s="1">
        <f t="shared" si="40"/>
        <v>-65.449824561399964</v>
      </c>
      <c r="EG59" s="1">
        <v>20</v>
      </c>
      <c r="EH59" s="1">
        <v>2674.16237482117</v>
      </c>
      <c r="EI59" s="1">
        <f t="shared" si="41"/>
        <v>-72.837625178829967</v>
      </c>
      <c r="EJ59" s="5"/>
      <c r="EK59" s="5"/>
      <c r="EL59" s="2"/>
      <c r="EM59" s="1">
        <v>20</v>
      </c>
      <c r="EN59" s="1">
        <v>1490.3625468164801</v>
      </c>
      <c r="EO59" s="1">
        <f t="shared" si="42"/>
        <v>239.36254681648006</v>
      </c>
      <c r="EP59" s="1">
        <v>20</v>
      </c>
      <c r="EQ59" s="1">
        <v>1591.2657004830901</v>
      </c>
      <c r="ER59" s="1">
        <f t="shared" si="43"/>
        <v>354.26570048309009</v>
      </c>
      <c r="ES59" s="1">
        <v>20</v>
      </c>
      <c r="ET59" s="1">
        <v>1451.3618181818199</v>
      </c>
      <c r="EU59" s="1">
        <f t="shared" si="44"/>
        <v>183.3618181818199</v>
      </c>
      <c r="EV59" s="1">
        <v>20</v>
      </c>
      <c r="EW59" s="1">
        <v>1623.86251808972</v>
      </c>
      <c r="EX59" s="1">
        <f t="shared" si="45"/>
        <v>337.86251808971997</v>
      </c>
      <c r="EZ59" s="5"/>
      <c r="FA59" s="5"/>
      <c r="FB59" s="1">
        <v>20</v>
      </c>
      <c r="FC59" s="1">
        <v>2606.8475095785402</v>
      </c>
      <c r="FD59" s="1">
        <f t="shared" si="46"/>
        <v>127.84750957854021</v>
      </c>
      <c r="FE59" s="1">
        <v>20</v>
      </c>
      <c r="FF59" s="1">
        <v>2732.6572237960299</v>
      </c>
      <c r="FG59" s="1">
        <f t="shared" si="47"/>
        <v>105.65722379602994</v>
      </c>
      <c r="FH59" s="1">
        <v>20</v>
      </c>
      <c r="FI59" s="1">
        <v>3100.65987780041</v>
      </c>
      <c r="FJ59" s="1">
        <f t="shared" si="48"/>
        <v>-83.340122199590041</v>
      </c>
      <c r="FK59" s="1">
        <v>20</v>
      </c>
      <c r="FL59" s="1">
        <v>2858.0532724505301</v>
      </c>
      <c r="FM59" s="1">
        <f t="shared" si="49"/>
        <v>-40.94672754946987</v>
      </c>
      <c r="FO59" s="5"/>
      <c r="FP59" s="5"/>
      <c r="FQ59" s="1">
        <v>20</v>
      </c>
      <c r="FR59" s="1">
        <v>1885.5631244323299</v>
      </c>
      <c r="FS59" s="1">
        <f t="shared" si="50"/>
        <v>440.56312443232991</v>
      </c>
      <c r="FT59" s="1">
        <v>20</v>
      </c>
      <c r="FU59" s="1">
        <v>1740.6810490693699</v>
      </c>
      <c r="FV59" s="1">
        <f t="shared" si="51"/>
        <v>355.68104906936992</v>
      </c>
      <c r="FW59" s="1">
        <v>20</v>
      </c>
      <c r="FX59" s="1">
        <v>1538.3946188340799</v>
      </c>
      <c r="FY59" s="1">
        <f t="shared" si="52"/>
        <v>145.39461883407989</v>
      </c>
      <c r="FZ59" s="1">
        <v>20</v>
      </c>
      <c r="GA59" s="1">
        <v>1731.92549371634</v>
      </c>
      <c r="GB59" s="1">
        <f t="shared" si="53"/>
        <v>338.92549371634004</v>
      </c>
      <c r="GE59" s="5"/>
      <c r="GF59" s="1">
        <v>20</v>
      </c>
      <c r="GG59" s="1">
        <v>2340.7073791348598</v>
      </c>
      <c r="GH59" s="1">
        <f t="shared" si="54"/>
        <v>570.70737913485982</v>
      </c>
      <c r="GI59" s="1">
        <v>20</v>
      </c>
      <c r="GJ59" s="1">
        <v>1953.0090556274299</v>
      </c>
      <c r="GK59" s="1">
        <f t="shared" si="55"/>
        <v>127.00905562742992</v>
      </c>
      <c r="GL59" s="1">
        <v>20</v>
      </c>
      <c r="GM59" s="1">
        <v>2033.18484042553</v>
      </c>
      <c r="GN59" s="1">
        <f t="shared" si="56"/>
        <v>312.18484042552996</v>
      </c>
      <c r="GO59" s="1">
        <v>20</v>
      </c>
      <c r="GP59" s="1">
        <v>2131.2908045977001</v>
      </c>
      <c r="GQ59" s="1">
        <f t="shared" si="57"/>
        <v>307.29080459770012</v>
      </c>
      <c r="GR59" s="5"/>
      <c r="GS59" s="5"/>
      <c r="GT59" s="2"/>
      <c r="GU59" s="1">
        <v>20</v>
      </c>
      <c r="GV59" s="1">
        <v>2760</v>
      </c>
      <c r="GW59" s="1">
        <f t="shared" si="58"/>
        <v>1856</v>
      </c>
      <c r="GX59" s="1">
        <v>20</v>
      </c>
      <c r="GY59" s="1">
        <v>2096</v>
      </c>
      <c r="GZ59" s="1">
        <f t="shared" si="59"/>
        <v>1169</v>
      </c>
      <c r="HA59" s="1">
        <v>20</v>
      </c>
      <c r="HB59" s="1">
        <v>3132</v>
      </c>
      <c r="HC59" s="1">
        <f t="shared" si="60"/>
        <v>2238</v>
      </c>
      <c r="HD59" s="1">
        <v>20</v>
      </c>
      <c r="HE59" s="1">
        <v>3110</v>
      </c>
      <c r="HF59" s="1">
        <f t="shared" si="61"/>
        <v>2234</v>
      </c>
      <c r="HG59" s="1">
        <v>20</v>
      </c>
      <c r="HH59" s="1">
        <v>2810</v>
      </c>
      <c r="HI59" s="1">
        <f t="shared" si="62"/>
        <v>1975</v>
      </c>
      <c r="HL59" s="5"/>
      <c r="HM59" s="1">
        <v>20</v>
      </c>
      <c r="HN59" s="1">
        <v>3199.0459981600702</v>
      </c>
      <c r="HO59" s="1">
        <f>HN59-HO36</f>
        <v>2178.6754948666694</v>
      </c>
      <c r="HP59" s="1">
        <v>20</v>
      </c>
      <c r="HQ59" s="1">
        <v>2286.88930163447</v>
      </c>
      <c r="HR59" s="1">
        <f>HQ59-HR36</f>
        <v>1262.7631231106341</v>
      </c>
      <c r="HS59" s="1">
        <v>20</v>
      </c>
      <c r="HT59" s="1">
        <v>2899.4072119613002</v>
      </c>
      <c r="HU59" s="1">
        <f>HT59-HU36</f>
        <v>1853.7929404631188</v>
      </c>
      <c r="HV59" s="1">
        <v>20</v>
      </c>
      <c r="HW59" s="1">
        <v>2475.4677914110398</v>
      </c>
      <c r="HX59" s="1">
        <f>HW59-HX36</f>
        <v>1427.3900901831751</v>
      </c>
      <c r="HZ59" s="5"/>
      <c r="IA59" s="5"/>
      <c r="IB59" s="1">
        <v>20</v>
      </c>
      <c r="IC59" s="1">
        <v>4366.9486277269498</v>
      </c>
      <c r="ID59" s="1">
        <f>IC59-ID36</f>
        <v>2552.9363222783795</v>
      </c>
      <c r="IE59" s="1">
        <v>20</v>
      </c>
      <c r="IF59" s="1">
        <v>3446.8465690053999</v>
      </c>
      <c r="IG59" s="1">
        <f>IF59-IG36</f>
        <v>2451.7784976769717</v>
      </c>
      <c r="IH59" s="1">
        <v>20</v>
      </c>
      <c r="II59" s="1">
        <v>3169.1824701195201</v>
      </c>
      <c r="IJ59" s="1">
        <f>II59-IJ36</f>
        <v>2184.9927626481126</v>
      </c>
      <c r="IK59" s="1">
        <v>20</v>
      </c>
      <c r="IL59" s="1">
        <v>3536.0980533525599</v>
      </c>
      <c r="IM59" s="1">
        <f>IL59-IM36</f>
        <v>2552.6955016615884</v>
      </c>
      <c r="IN59" s="5"/>
      <c r="IO59" s="5"/>
      <c r="IP59" s="2"/>
      <c r="IQ59" s="1">
        <v>20</v>
      </c>
      <c r="IR59" s="1">
        <v>2335</v>
      </c>
      <c r="IS59" s="1">
        <f t="shared" si="63"/>
        <v>1451</v>
      </c>
      <c r="IT59" s="1">
        <v>20</v>
      </c>
      <c r="IU59" s="1">
        <v>2211</v>
      </c>
      <c r="IV59" s="1">
        <f t="shared" si="64"/>
        <v>1319</v>
      </c>
      <c r="IW59" s="1">
        <v>20</v>
      </c>
      <c r="IX59" s="1">
        <v>2484</v>
      </c>
      <c r="IY59" s="1">
        <f t="shared" si="65"/>
        <v>1594</v>
      </c>
      <c r="IZ59" s="1">
        <v>20</v>
      </c>
      <c r="JA59" s="1">
        <v>2649</v>
      </c>
      <c r="JB59" s="1">
        <f t="shared" si="66"/>
        <v>1760</v>
      </c>
      <c r="JC59" s="1">
        <v>20</v>
      </c>
      <c r="JD59" s="1">
        <v>2142</v>
      </c>
      <c r="JE59" s="1">
        <f t="shared" si="67"/>
        <v>1269</v>
      </c>
      <c r="JG59" s="5"/>
      <c r="JH59" s="5"/>
      <c r="JI59" s="1">
        <v>20</v>
      </c>
      <c r="JJ59" s="1">
        <v>2822.6361809045202</v>
      </c>
      <c r="JK59" s="1">
        <f t="shared" si="68"/>
        <v>1689.6361809045202</v>
      </c>
      <c r="JL59" s="1">
        <v>20</v>
      </c>
      <c r="JM59" s="1">
        <v>2011.4652103559899</v>
      </c>
      <c r="JN59" s="1">
        <f t="shared" si="69"/>
        <v>907.46521035598994</v>
      </c>
      <c r="JO59" s="1">
        <v>20</v>
      </c>
      <c r="JP59" s="1">
        <v>2194.1346516007502</v>
      </c>
      <c r="JQ59" s="1">
        <f t="shared" si="70"/>
        <v>1092.1346516007502</v>
      </c>
      <c r="JR59" s="1">
        <v>20</v>
      </c>
      <c r="JS59" s="1">
        <v>2117.1694352159502</v>
      </c>
      <c r="JT59" s="1">
        <f t="shared" si="71"/>
        <v>1008.1694352159502</v>
      </c>
      <c r="JV59" s="5"/>
      <c r="JW59" s="5"/>
      <c r="JX59" s="1">
        <v>20</v>
      </c>
      <c r="JY59" s="1">
        <v>2947.6655112651601</v>
      </c>
      <c r="JZ59" s="1">
        <f t="shared" si="72"/>
        <v>1281.6655112651601</v>
      </c>
      <c r="KA59" s="1">
        <v>20</v>
      </c>
      <c r="KB59" s="1">
        <v>2768.8047579983599</v>
      </c>
      <c r="KC59" s="1">
        <f t="shared" si="73"/>
        <v>1421.8047579983599</v>
      </c>
      <c r="KD59" s="1">
        <v>20</v>
      </c>
      <c r="KE59" s="1">
        <v>2011.5541760722299</v>
      </c>
      <c r="KF59" s="1">
        <f t="shared" si="74"/>
        <v>760.55417607222989</v>
      </c>
      <c r="KG59" s="1">
        <v>20</v>
      </c>
      <c r="KH59" s="1">
        <v>1243.92604712042</v>
      </c>
      <c r="KI59" s="1">
        <f>KH59-KI36</f>
        <v>229.30175995911998</v>
      </c>
      <c r="KJ59" s="5"/>
      <c r="KK59" s="5"/>
      <c r="KL59" s="2"/>
      <c r="KM59" s="1">
        <v>20</v>
      </c>
      <c r="KN59" s="1">
        <v>2120</v>
      </c>
      <c r="KO59" s="1">
        <f t="shared" si="75"/>
        <v>1115</v>
      </c>
      <c r="KP59" s="1">
        <v>20</v>
      </c>
      <c r="KQ59" s="1">
        <v>2527</v>
      </c>
      <c r="KR59" s="1">
        <f t="shared" si="76"/>
        <v>1509</v>
      </c>
      <c r="KS59" s="1">
        <v>20</v>
      </c>
      <c r="KT59" s="1">
        <v>2200</v>
      </c>
      <c r="KU59" s="1">
        <f t="shared" si="77"/>
        <v>1091</v>
      </c>
      <c r="KV59" s="1">
        <v>20</v>
      </c>
      <c r="KW59" s="1">
        <v>2522</v>
      </c>
      <c r="KX59" s="1">
        <f t="shared" si="78"/>
        <v>1466</v>
      </c>
      <c r="KZ59" s="5"/>
      <c r="LA59" s="5"/>
      <c r="LB59" s="1">
        <v>20</v>
      </c>
      <c r="LC59" s="1">
        <v>1961</v>
      </c>
      <c r="LD59" s="1">
        <f t="shared" si="79"/>
        <v>808</v>
      </c>
      <c r="LE59" s="1">
        <v>20</v>
      </c>
      <c r="LF59" s="1">
        <v>2087</v>
      </c>
      <c r="LG59" s="1">
        <f t="shared" si="80"/>
        <v>982</v>
      </c>
      <c r="LH59" s="1">
        <v>20</v>
      </c>
      <c r="LI59" s="1">
        <v>3380</v>
      </c>
      <c r="LJ59" s="1">
        <f t="shared" si="81"/>
        <v>2235</v>
      </c>
      <c r="LK59" s="1">
        <v>20</v>
      </c>
      <c r="LL59" s="1">
        <v>1869</v>
      </c>
      <c r="LM59" s="1">
        <f t="shared" si="82"/>
        <v>676</v>
      </c>
      <c r="LO59" s="5"/>
      <c r="LP59" s="5"/>
      <c r="LQ59" s="1">
        <v>20</v>
      </c>
      <c r="LR59" s="1">
        <v>2305</v>
      </c>
      <c r="LS59" s="1">
        <f t="shared" si="83"/>
        <v>963</v>
      </c>
      <c r="LT59" s="1">
        <v>20</v>
      </c>
      <c r="LU59" s="1">
        <v>1963</v>
      </c>
      <c r="LV59" s="1">
        <f t="shared" si="84"/>
        <v>631</v>
      </c>
      <c r="LW59" s="1">
        <v>20</v>
      </c>
      <c r="LX59" s="1">
        <v>2468</v>
      </c>
      <c r="LY59" s="1">
        <f t="shared" si="85"/>
        <v>1141</v>
      </c>
      <c r="LZ59" s="1">
        <v>20</v>
      </c>
      <c r="MA59" s="1">
        <v>2510</v>
      </c>
      <c r="MB59" s="1">
        <f t="shared" si="86"/>
        <v>1054</v>
      </c>
      <c r="MC59" s="5"/>
      <c r="MD59" s="5"/>
      <c r="ME59" s="2"/>
      <c r="MF59" s="1">
        <v>20</v>
      </c>
      <c r="MG59" s="1">
        <v>3705</v>
      </c>
      <c r="MH59" s="1">
        <f t="shared" si="9"/>
        <v>1150</v>
      </c>
      <c r="MI59" s="1">
        <v>20</v>
      </c>
      <c r="MJ59" s="1">
        <v>4062</v>
      </c>
      <c r="MK59" s="1">
        <f t="shared" si="10"/>
        <v>1484</v>
      </c>
      <c r="ML59" s="1">
        <v>20</v>
      </c>
      <c r="MM59" s="1">
        <v>4848</v>
      </c>
      <c r="MN59" s="1">
        <f t="shared" si="11"/>
        <v>2279</v>
      </c>
      <c r="MO59" s="1">
        <v>20</v>
      </c>
      <c r="MP59" s="1">
        <v>3742</v>
      </c>
      <c r="MQ59" s="1">
        <f t="shared" si="12"/>
        <v>1192</v>
      </c>
      <c r="MS59" s="5"/>
      <c r="MT59" s="5"/>
      <c r="MU59" s="1">
        <v>20</v>
      </c>
      <c r="MV59" s="1">
        <v>2791</v>
      </c>
      <c r="MW59" s="1">
        <f t="shared" si="13"/>
        <v>1581</v>
      </c>
      <c r="MX59" s="1">
        <v>20</v>
      </c>
      <c r="MY59" s="1">
        <v>2243</v>
      </c>
      <c r="MZ59" s="1">
        <f t="shared" si="14"/>
        <v>975</v>
      </c>
      <c r="NA59" s="1">
        <v>20</v>
      </c>
      <c r="NB59" s="1">
        <v>2649</v>
      </c>
      <c r="NC59" s="1">
        <f t="shared" si="15"/>
        <v>1221</v>
      </c>
      <c r="ND59" s="1">
        <v>20</v>
      </c>
      <c r="NE59" s="1">
        <v>2312</v>
      </c>
      <c r="NF59" s="1">
        <f t="shared" si="16"/>
        <v>939</v>
      </c>
      <c r="NH59" s="5"/>
      <c r="NI59" s="5"/>
      <c r="NJ59" s="1">
        <v>20</v>
      </c>
      <c r="NK59" s="1">
        <v>3330</v>
      </c>
      <c r="NL59" s="1">
        <f t="shared" si="17"/>
        <v>1571</v>
      </c>
      <c r="NM59" s="1">
        <v>20</v>
      </c>
      <c r="NN59" s="1">
        <v>2870</v>
      </c>
      <c r="NO59" s="1">
        <f t="shared" si="18"/>
        <v>1088</v>
      </c>
      <c r="NP59" s="1">
        <v>20</v>
      </c>
      <c r="NQ59" s="1">
        <v>6046</v>
      </c>
      <c r="NR59" s="1">
        <f t="shared" si="19"/>
        <v>4129</v>
      </c>
      <c r="NS59" s="1">
        <v>20</v>
      </c>
      <c r="NT59" s="1">
        <v>3064</v>
      </c>
      <c r="NU59" s="1">
        <f t="shared" si="20"/>
        <v>1087</v>
      </c>
    </row>
    <row r="60" spans="1:385" x14ac:dyDescent="0.25">
      <c r="A60" s="2"/>
      <c r="C60" s="1" t="s">
        <v>45</v>
      </c>
      <c r="D60" s="1">
        <f>AVERAGE(D40:D59)</f>
        <v>172.25</v>
      </c>
      <c r="F60" s="1" t="s">
        <v>45</v>
      </c>
      <c r="G60" s="1">
        <f>AVERAGE(G40:G59)</f>
        <v>125.55</v>
      </c>
      <c r="I60" s="1" t="s">
        <v>45</v>
      </c>
      <c r="J60" s="1">
        <f>AVERAGE(J40:J59)</f>
        <v>141.1</v>
      </c>
      <c r="L60" s="1" t="s">
        <v>45</v>
      </c>
      <c r="M60" s="1">
        <f>AVERAGE(M40:M59)</f>
        <v>116.4</v>
      </c>
      <c r="O60" s="1" t="s">
        <v>45</v>
      </c>
      <c r="P60" s="1">
        <f>AVERAGE(P40:P59)</f>
        <v>135.05000000000001</v>
      </c>
      <c r="S60" s="5"/>
      <c r="T60" s="1">
        <v>21</v>
      </c>
      <c r="U60" s="1">
        <v>1129.0761689291101</v>
      </c>
      <c r="V60" s="1">
        <f>U60-V36</f>
        <v>117.40404092909705</v>
      </c>
      <c r="W60" s="1">
        <v>21</v>
      </c>
      <c r="X60" s="1">
        <v>1147.1764705882399</v>
      </c>
      <c r="Y60" s="1">
        <f>X60-Y36</f>
        <v>123.38698452169854</v>
      </c>
      <c r="Z60" s="1">
        <v>21</v>
      </c>
      <c r="AA60" s="1">
        <v>1315.5769612710999</v>
      </c>
      <c r="AB60" s="1">
        <f>AA60-AB36</f>
        <v>283.85684602540982</v>
      </c>
      <c r="AC60" s="1">
        <v>21</v>
      </c>
      <c r="AD60" s="1">
        <v>1149.1997518610401</v>
      </c>
      <c r="AE60" s="1">
        <f>AD60-AE36</f>
        <v>116.03290667384022</v>
      </c>
      <c r="AI60" s="1">
        <v>21</v>
      </c>
      <c r="AJ60" s="1">
        <v>1269.39008792966</v>
      </c>
      <c r="AK60" s="1">
        <f>AJ60-AK36</f>
        <v>80.518959812713319</v>
      </c>
      <c r="AL60" s="1">
        <v>21</v>
      </c>
      <c r="AM60" s="1">
        <v>1333.84815618221</v>
      </c>
      <c r="AN60" s="1">
        <f>AM60-AN36</f>
        <v>156.84554473112667</v>
      </c>
      <c r="AO60" s="1">
        <v>21</v>
      </c>
      <c r="AP60" s="1">
        <v>1376.3154811715499</v>
      </c>
      <c r="AQ60" s="1">
        <f>AP60-AQ36</f>
        <v>170.1154183668466</v>
      </c>
      <c r="AR60" s="1">
        <v>21</v>
      </c>
      <c r="AS60" s="1">
        <v>1319.0123691722199</v>
      </c>
      <c r="AT60" s="1">
        <f>AS60-AT36</f>
        <v>82.897573785713121</v>
      </c>
      <c r="AV60" s="5"/>
      <c r="AW60" s="2"/>
      <c r="AY60" s="1" t="s">
        <v>45</v>
      </c>
      <c r="AZ60" s="1">
        <f>AVERAGE(AZ40:AZ59)</f>
        <v>175.5</v>
      </c>
      <c r="BB60" s="1" t="s">
        <v>45</v>
      </c>
      <c r="BC60" s="1">
        <f>AVERAGE(BC40:BC59)</f>
        <v>158.44999999999999</v>
      </c>
      <c r="BE60" s="1" t="s">
        <v>45</v>
      </c>
      <c r="BF60" s="1">
        <f>AVERAGE(BF40:BF59)</f>
        <v>195.05</v>
      </c>
      <c r="BH60" s="1" t="s">
        <v>45</v>
      </c>
      <c r="BI60" s="1">
        <f>AVERAGE(BI40:BI59)</f>
        <v>103.6</v>
      </c>
      <c r="BK60" s="1" t="s">
        <v>45</v>
      </c>
      <c r="BL60" s="1">
        <f>AVERAGE(BL40:BL59)</f>
        <v>89.9</v>
      </c>
      <c r="BN60" s="5"/>
      <c r="BP60" s="1">
        <v>21</v>
      </c>
      <c r="BQ60" s="1">
        <v>1687.77215189873</v>
      </c>
      <c r="BR60" s="1">
        <f>BQ60-BR36</f>
        <v>429.63085249339679</v>
      </c>
      <c r="BS60" s="1">
        <v>21</v>
      </c>
      <c r="BT60" s="1">
        <v>1764.63021582734</v>
      </c>
      <c r="BU60" s="1">
        <f>BT60-BU36</f>
        <v>418.88972333382003</v>
      </c>
      <c r="BV60" s="1">
        <v>21</v>
      </c>
      <c r="BW60" s="1">
        <v>1726.1670663469199</v>
      </c>
      <c r="BX60" s="1">
        <f>BW60-BX36</f>
        <v>241.56819894983664</v>
      </c>
      <c r="BY60" s="1">
        <v>21</v>
      </c>
      <c r="BZ60" s="1">
        <v>1524.7514619883</v>
      </c>
      <c r="CA60" s="1">
        <f>BZ60-CA36</f>
        <v>16.223266166649864</v>
      </c>
      <c r="CC60" s="5"/>
      <c r="CD60" s="5"/>
      <c r="CE60" s="1">
        <v>21</v>
      </c>
      <c r="CF60" s="1">
        <v>1147.01525940997</v>
      </c>
      <c r="CG60" s="1">
        <f t="shared" si="26"/>
        <v>83.015259409969985</v>
      </c>
      <c r="CH60" s="1">
        <v>21</v>
      </c>
      <c r="CI60" s="1">
        <v>1295.1624621594301</v>
      </c>
      <c r="CJ60" s="1">
        <f t="shared" si="27"/>
        <v>39.162462159430106</v>
      </c>
      <c r="CK60" s="1">
        <v>21</v>
      </c>
      <c r="CL60" s="1">
        <v>1415.6050516647499</v>
      </c>
      <c r="CM60" s="1">
        <f t="shared" si="28"/>
        <v>-29.394948335250092</v>
      </c>
      <c r="CN60" s="1">
        <v>21</v>
      </c>
      <c r="CO60" s="1">
        <v>1145.9657258064501</v>
      </c>
      <c r="CP60" s="1">
        <f t="shared" si="29"/>
        <v>35.965725806450109</v>
      </c>
      <c r="CQ60" s="5"/>
      <c r="CR60" s="5"/>
      <c r="CS60" s="2"/>
      <c r="CT60" s="1">
        <v>21</v>
      </c>
      <c r="CU60" s="1">
        <v>1618.9880095923299</v>
      </c>
      <c r="CV60" s="1">
        <f t="shared" si="30"/>
        <v>385.98800959232995</v>
      </c>
      <c r="CW60" s="1">
        <v>21</v>
      </c>
      <c r="CX60" s="1">
        <v>1824.31023784902</v>
      </c>
      <c r="CY60" s="1">
        <f t="shared" si="31"/>
        <v>463.31023784902004</v>
      </c>
      <c r="CZ60" s="1">
        <v>21</v>
      </c>
      <c r="DA60" s="1">
        <v>1818.9261363636399</v>
      </c>
      <c r="DB60" s="1">
        <f t="shared" si="32"/>
        <v>410.9261363636399</v>
      </c>
      <c r="DC60" s="1">
        <v>21</v>
      </c>
      <c r="DD60" s="1">
        <v>1663.1203281677299</v>
      </c>
      <c r="DE60" s="1">
        <f t="shared" si="33"/>
        <v>193.12032816772989</v>
      </c>
      <c r="DG60" s="5"/>
      <c r="DH60" s="5"/>
      <c r="DI60" s="1">
        <v>21</v>
      </c>
      <c r="DJ60" s="1">
        <v>2051.48534936138</v>
      </c>
      <c r="DK60" s="1">
        <f t="shared" si="34"/>
        <v>477.48534936138003</v>
      </c>
      <c r="DL60" s="1">
        <v>21</v>
      </c>
      <c r="DM60" s="1">
        <v>1588.37721518987</v>
      </c>
      <c r="DN60" s="1">
        <f t="shared" si="35"/>
        <v>333.37721518986996</v>
      </c>
      <c r="DO60" s="1">
        <v>21</v>
      </c>
      <c r="DP60" s="1">
        <v>1565.2290076335901</v>
      </c>
      <c r="DQ60" s="1">
        <f t="shared" si="36"/>
        <v>274.22900763359007</v>
      </c>
      <c r="DR60" s="1">
        <v>21</v>
      </c>
      <c r="DS60" s="1">
        <v>1688.9779151943501</v>
      </c>
      <c r="DT60" s="1">
        <f t="shared" si="37"/>
        <v>246.97791519435009</v>
      </c>
      <c r="DV60" s="5"/>
      <c r="DW60" s="5"/>
      <c r="DX60" s="1">
        <v>21</v>
      </c>
      <c r="DY60" s="1">
        <v>2533.6358744394602</v>
      </c>
      <c r="DZ60" s="1">
        <f t="shared" si="38"/>
        <v>105.63587443946017</v>
      </c>
      <c r="EA60" s="1">
        <v>21</v>
      </c>
      <c r="EB60" s="1">
        <v>2559.0485175202198</v>
      </c>
      <c r="EC60" s="1">
        <f t="shared" si="39"/>
        <v>185.04851752021978</v>
      </c>
      <c r="ED60" s="1">
        <v>21</v>
      </c>
      <c r="EE60" s="1">
        <v>2640.22253922967</v>
      </c>
      <c r="EF60" s="1">
        <f t="shared" si="40"/>
        <v>-106.77746077032998</v>
      </c>
      <c r="EG60" s="1">
        <v>21</v>
      </c>
      <c r="EH60" s="1">
        <v>2733.18542108988</v>
      </c>
      <c r="EI60" s="1">
        <f t="shared" si="41"/>
        <v>-13.814578910119963</v>
      </c>
      <c r="EJ60" s="5"/>
      <c r="EK60" s="5"/>
      <c r="EL60" s="2"/>
      <c r="EM60" s="1">
        <v>21</v>
      </c>
      <c r="EN60" s="1">
        <v>1535.82220555139</v>
      </c>
      <c r="EO60" s="1">
        <f t="shared" si="42"/>
        <v>284.82220555138997</v>
      </c>
      <c r="EP60" s="1">
        <v>21</v>
      </c>
      <c r="EQ60" s="1">
        <v>1446.2304015296399</v>
      </c>
      <c r="ER60" s="1">
        <f t="shared" si="43"/>
        <v>209.23040152963995</v>
      </c>
      <c r="ES60" s="1">
        <v>21</v>
      </c>
      <c r="ET60" s="1">
        <v>1548.52670349908</v>
      </c>
      <c r="EU60" s="1">
        <f t="shared" si="44"/>
        <v>280.52670349907999</v>
      </c>
      <c r="EV60" s="1">
        <v>21</v>
      </c>
      <c r="EW60" s="1">
        <v>1623.8449891852899</v>
      </c>
      <c r="EX60" s="1">
        <f t="shared" si="45"/>
        <v>337.84498918528993</v>
      </c>
      <c r="EZ60" s="5"/>
      <c r="FA60" s="5"/>
      <c r="FB60" s="1">
        <v>21</v>
      </c>
      <c r="FC60" s="1">
        <v>2695.66948501153</v>
      </c>
      <c r="FD60" s="1">
        <f t="shared" si="46"/>
        <v>216.66948501153001</v>
      </c>
      <c r="FE60" s="1">
        <v>21</v>
      </c>
      <c r="FF60" s="1">
        <v>2822.8026091888801</v>
      </c>
      <c r="FG60" s="1">
        <f t="shared" si="47"/>
        <v>195.80260918888007</v>
      </c>
      <c r="FH60" s="1">
        <v>21</v>
      </c>
      <c r="FI60" s="1">
        <v>3123.8282208588998</v>
      </c>
      <c r="FJ60" s="1">
        <f t="shared" si="48"/>
        <v>-60.17177914110016</v>
      </c>
      <c r="FK60" s="1">
        <v>21</v>
      </c>
      <c r="FL60" s="1">
        <v>2795.9615384615399</v>
      </c>
      <c r="FM60" s="1">
        <f t="shared" si="49"/>
        <v>-103.03846153846007</v>
      </c>
      <c r="FO60" s="5"/>
      <c r="FP60" s="5"/>
      <c r="FQ60" s="1">
        <v>21</v>
      </c>
      <c r="FR60" s="1">
        <v>1845.1954337899499</v>
      </c>
      <c r="FS60" s="1">
        <f t="shared" si="50"/>
        <v>400.1954337899499</v>
      </c>
      <c r="FT60" s="1">
        <v>21</v>
      </c>
      <c r="FU60" s="1">
        <v>1759.52791878173</v>
      </c>
      <c r="FV60" s="1">
        <f t="shared" si="51"/>
        <v>374.52791878173002</v>
      </c>
      <c r="FW60" s="1">
        <v>21</v>
      </c>
      <c r="FX60" s="1">
        <v>1555.06785714286</v>
      </c>
      <c r="FY60" s="1">
        <f t="shared" si="52"/>
        <v>162.06785714286002</v>
      </c>
      <c r="FZ60" s="1">
        <v>21</v>
      </c>
      <c r="GA60" s="1">
        <v>1705.8744354110199</v>
      </c>
      <c r="GB60" s="1">
        <f t="shared" si="53"/>
        <v>312.87443541101993</v>
      </c>
      <c r="GE60" s="5"/>
      <c r="GF60" s="1">
        <v>21</v>
      </c>
      <c r="GG60" s="1">
        <v>2147.6200762388798</v>
      </c>
      <c r="GH60" s="1">
        <f t="shared" si="54"/>
        <v>377.62007623887985</v>
      </c>
      <c r="GI60" s="1">
        <v>21</v>
      </c>
      <c r="GJ60" s="1">
        <v>1928.9272727272701</v>
      </c>
      <c r="GK60" s="1">
        <f t="shared" si="55"/>
        <v>102.92727272727006</v>
      </c>
      <c r="GL60" s="1">
        <v>21</v>
      </c>
      <c r="GM60" s="1">
        <v>2010.3187250996</v>
      </c>
      <c r="GN60" s="1">
        <f t="shared" si="56"/>
        <v>289.31872509959999</v>
      </c>
      <c r="GO60" s="1">
        <v>21</v>
      </c>
      <c r="GP60" s="1">
        <v>2155.85632183908</v>
      </c>
      <c r="GQ60" s="1">
        <f t="shared" si="57"/>
        <v>331.85632183908001</v>
      </c>
      <c r="GR60" s="5"/>
      <c r="GS60" s="5"/>
      <c r="GT60" s="2"/>
      <c r="GV60" s="1" t="s">
        <v>45</v>
      </c>
      <c r="GW60" s="1">
        <f>AVERAGE(GW40:GW59)</f>
        <v>1799</v>
      </c>
      <c r="GY60" s="1" t="s">
        <v>45</v>
      </c>
      <c r="GZ60" s="1">
        <f>AVERAGE(GZ40:GZ59)</f>
        <v>1876.9</v>
      </c>
      <c r="HB60" s="1" t="s">
        <v>45</v>
      </c>
      <c r="HC60" s="1">
        <f>AVERAGE(HC40:HC59)</f>
        <v>2012.55</v>
      </c>
      <c r="HE60" s="1" t="s">
        <v>45</v>
      </c>
      <c r="HF60" s="1">
        <f>AVERAGE(HF40:HF59)</f>
        <v>2107.25</v>
      </c>
      <c r="HH60" s="1" t="s">
        <v>45</v>
      </c>
      <c r="HI60" s="1">
        <f>AVERAGE(HI40:HI59)</f>
        <v>1868.95</v>
      </c>
      <c r="HL60" s="5"/>
      <c r="HM60" s="1">
        <v>21</v>
      </c>
      <c r="HN60" s="1">
        <v>2971.9619312906202</v>
      </c>
      <c r="HO60" s="1">
        <f>HN60-HO36</f>
        <v>1951.5914279972194</v>
      </c>
      <c r="HP60" s="1">
        <v>21</v>
      </c>
      <c r="HQ60" s="1">
        <v>2896.5014992503702</v>
      </c>
      <c r="HR60" s="1">
        <f>HQ60-HR36</f>
        <v>1872.3753207265343</v>
      </c>
      <c r="HS60" s="1">
        <v>21</v>
      </c>
      <c r="HT60" s="1">
        <v>2869.5743183817099</v>
      </c>
      <c r="HU60" s="1">
        <f>HT60-HU36</f>
        <v>1823.9600468835285</v>
      </c>
      <c r="HV60" s="1">
        <v>21</v>
      </c>
      <c r="HW60" s="1">
        <v>2529.2122356495502</v>
      </c>
      <c r="HX60" s="1">
        <f>HW60-HX36</f>
        <v>1481.1345344216854</v>
      </c>
      <c r="HZ60" s="5"/>
      <c r="IA60" s="5"/>
      <c r="IB60" s="1">
        <v>21</v>
      </c>
      <c r="IC60" s="1">
        <v>4115.5733148019499</v>
      </c>
      <c r="ID60" s="1">
        <f>IC60-ID36</f>
        <v>2301.5610093533796</v>
      </c>
      <c r="IE60" s="1">
        <v>21</v>
      </c>
      <c r="IF60" s="1">
        <v>3277.8872586872599</v>
      </c>
      <c r="IG60" s="1">
        <f>IF60-IG36</f>
        <v>2282.8191873588316</v>
      </c>
      <c r="IH60" s="1">
        <v>21</v>
      </c>
      <c r="II60" s="1">
        <v>3204.1888446215098</v>
      </c>
      <c r="IJ60" s="1">
        <f>II60-IJ36</f>
        <v>2219.9991371501023</v>
      </c>
      <c r="IK60" s="1">
        <v>21</v>
      </c>
      <c r="IL60" s="1">
        <v>3824.68424855491</v>
      </c>
      <c r="IM60" s="1">
        <f>IL60-IM36</f>
        <v>2841.2816968639386</v>
      </c>
      <c r="IN60" s="5"/>
      <c r="IO60" s="5"/>
      <c r="IP60" s="2"/>
      <c r="IR60" s="1" t="s">
        <v>45</v>
      </c>
      <c r="IS60" s="1">
        <f>AVERAGE(IS40:IS59)</f>
        <v>1492.4</v>
      </c>
      <c r="IU60" s="1" t="s">
        <v>45</v>
      </c>
      <c r="IV60" s="1">
        <f>AVERAGE(IV40:IV59)</f>
        <v>1550.35</v>
      </c>
      <c r="IX60" s="1" t="s">
        <v>45</v>
      </c>
      <c r="IY60" s="1">
        <f>AVERAGE(IY40:IY59)</f>
        <v>1555</v>
      </c>
      <c r="JA60" s="1" t="s">
        <v>45</v>
      </c>
      <c r="JB60" s="1">
        <f>AVERAGE(JB40:JB59)</f>
        <v>1467.35</v>
      </c>
      <c r="JD60" s="1" t="s">
        <v>45</v>
      </c>
      <c r="JE60" s="1">
        <f>AVERAGE(JE40:JE59)</f>
        <v>1619</v>
      </c>
      <c r="JG60" s="5"/>
      <c r="JH60" s="5"/>
      <c r="JI60" s="1">
        <v>21</v>
      </c>
      <c r="JJ60" s="1">
        <v>2834.1864919354798</v>
      </c>
      <c r="JK60" s="1">
        <f t="shared" si="68"/>
        <v>1701.1864919354798</v>
      </c>
      <c r="JL60" s="1">
        <v>21</v>
      </c>
      <c r="JM60" s="1">
        <v>2653.0284552845501</v>
      </c>
      <c r="JN60" s="1">
        <f t="shared" si="69"/>
        <v>1549.0284552845501</v>
      </c>
      <c r="JO60" s="1">
        <v>21</v>
      </c>
      <c r="JP60" s="1">
        <v>2276.4929444967102</v>
      </c>
      <c r="JQ60" s="1">
        <f t="shared" si="70"/>
        <v>1174.4929444967102</v>
      </c>
      <c r="JR60" s="1">
        <v>21</v>
      </c>
      <c r="JS60" s="1">
        <v>2210.8662790697699</v>
      </c>
      <c r="JT60" s="1">
        <f t="shared" si="71"/>
        <v>1101.8662790697699</v>
      </c>
      <c r="JV60" s="5"/>
      <c r="JW60" s="5"/>
      <c r="JX60" s="1">
        <v>21</v>
      </c>
      <c r="JY60" s="1">
        <v>3253.5651423641102</v>
      </c>
      <c r="JZ60" s="1">
        <f t="shared" si="72"/>
        <v>1587.5651423641102</v>
      </c>
      <c r="KA60" s="1">
        <v>21</v>
      </c>
      <c r="KB60" s="1">
        <v>2556.6292320396401</v>
      </c>
      <c r="KC60" s="1">
        <f t="shared" si="73"/>
        <v>1209.6292320396401</v>
      </c>
      <c r="KD60" s="1">
        <v>21</v>
      </c>
      <c r="KE60" s="1">
        <v>2106.45726970033</v>
      </c>
      <c r="KF60" s="1">
        <f t="shared" si="74"/>
        <v>855.45726970033002</v>
      </c>
      <c r="KG60" s="1">
        <v>21</v>
      </c>
      <c r="KH60" s="1">
        <v>1283.2504918032801</v>
      </c>
      <c r="KI60" s="1">
        <f>KH60-KI36</f>
        <v>268.62620464198005</v>
      </c>
      <c r="KJ60" s="5"/>
      <c r="KK60" s="5"/>
      <c r="KL60" s="2"/>
      <c r="KM60" s="1">
        <v>21</v>
      </c>
      <c r="KN60" s="1">
        <v>2296</v>
      </c>
      <c r="KO60" s="1">
        <f t="shared" si="75"/>
        <v>1291</v>
      </c>
      <c r="KP60" s="1">
        <v>21</v>
      </c>
      <c r="KQ60" s="1">
        <v>1609</v>
      </c>
      <c r="KR60" s="1">
        <f t="shared" si="76"/>
        <v>591</v>
      </c>
      <c r="KS60" s="1">
        <v>21</v>
      </c>
      <c r="KT60" s="1">
        <v>2400</v>
      </c>
      <c r="KU60" s="1">
        <f t="shared" si="77"/>
        <v>1291</v>
      </c>
      <c r="KV60" s="1">
        <v>21</v>
      </c>
      <c r="KW60" s="1">
        <v>3128</v>
      </c>
      <c r="KX60" s="1">
        <f t="shared" si="78"/>
        <v>2072</v>
      </c>
      <c r="KZ60" s="5"/>
      <c r="LA60" s="5"/>
      <c r="LB60" s="1">
        <v>21</v>
      </c>
      <c r="LC60" s="1">
        <v>3301</v>
      </c>
      <c r="LD60" s="1">
        <f t="shared" si="79"/>
        <v>2148</v>
      </c>
      <c r="LE60" s="1">
        <v>21</v>
      </c>
      <c r="LF60" s="1">
        <v>2338</v>
      </c>
      <c r="LG60" s="1">
        <f t="shared" si="80"/>
        <v>1233</v>
      </c>
      <c r="LH60" s="1">
        <v>21</v>
      </c>
      <c r="LI60" s="1">
        <v>1787</v>
      </c>
      <c r="LJ60" s="1">
        <f t="shared" si="81"/>
        <v>642</v>
      </c>
      <c r="LK60" s="1">
        <v>21</v>
      </c>
      <c r="LL60" s="1">
        <v>1799</v>
      </c>
      <c r="LM60" s="1">
        <f t="shared" si="82"/>
        <v>606</v>
      </c>
      <c r="LO60" s="5"/>
      <c r="LP60" s="5"/>
      <c r="LQ60" s="1">
        <v>21</v>
      </c>
      <c r="LR60" s="1">
        <v>2726</v>
      </c>
      <c r="LS60" s="1">
        <f t="shared" si="83"/>
        <v>1384</v>
      </c>
      <c r="LT60" s="1">
        <v>21</v>
      </c>
      <c r="LU60" s="1">
        <v>2285</v>
      </c>
      <c r="LV60" s="1">
        <f t="shared" si="84"/>
        <v>953</v>
      </c>
      <c r="LW60" s="1">
        <v>21</v>
      </c>
      <c r="LX60" s="1">
        <v>3539</v>
      </c>
      <c r="LY60" s="1">
        <f t="shared" si="85"/>
        <v>2212</v>
      </c>
      <c r="LZ60" s="1">
        <v>21</v>
      </c>
      <c r="MA60" s="1">
        <v>2214</v>
      </c>
      <c r="MB60" s="1">
        <f t="shared" si="86"/>
        <v>758</v>
      </c>
      <c r="MC60" s="5"/>
      <c r="MD60" s="5"/>
      <c r="ME60" s="2"/>
      <c r="MF60" s="1">
        <v>21</v>
      </c>
      <c r="MG60" s="1">
        <v>4373</v>
      </c>
      <c r="MH60" s="1">
        <f t="shared" si="9"/>
        <v>1818</v>
      </c>
      <c r="MI60" s="1">
        <v>21</v>
      </c>
      <c r="MJ60" s="1">
        <v>3662</v>
      </c>
      <c r="MK60" s="1">
        <f t="shared" si="10"/>
        <v>1084</v>
      </c>
      <c r="ML60" s="1">
        <v>21</v>
      </c>
      <c r="MM60" s="1">
        <v>3937</v>
      </c>
      <c r="MN60" s="1">
        <f t="shared" si="11"/>
        <v>1368</v>
      </c>
      <c r="MO60" s="1">
        <v>21</v>
      </c>
      <c r="MP60" s="1">
        <v>3319</v>
      </c>
      <c r="MQ60" s="1">
        <f t="shared" si="12"/>
        <v>769</v>
      </c>
      <c r="MS60" s="5"/>
      <c r="MT60" s="5"/>
      <c r="MU60" s="1">
        <v>21</v>
      </c>
      <c r="MV60" s="1">
        <v>2287</v>
      </c>
      <c r="MW60" s="1">
        <f t="shared" si="13"/>
        <v>1077</v>
      </c>
      <c r="MX60" s="1">
        <v>21</v>
      </c>
      <c r="MY60" s="1">
        <v>2380</v>
      </c>
      <c r="MZ60" s="1">
        <f t="shared" si="14"/>
        <v>1112</v>
      </c>
      <c r="NA60" s="1">
        <v>21</v>
      </c>
      <c r="NB60" s="1">
        <v>2480</v>
      </c>
      <c r="NC60" s="1">
        <f t="shared" si="15"/>
        <v>1052</v>
      </c>
      <c r="ND60" s="1">
        <v>21</v>
      </c>
      <c r="NE60" s="1">
        <v>2555</v>
      </c>
      <c r="NF60" s="1">
        <f t="shared" si="16"/>
        <v>1182</v>
      </c>
      <c r="NH60" s="5"/>
      <c r="NI60" s="5"/>
      <c r="NJ60" s="1">
        <v>21</v>
      </c>
      <c r="NK60" s="1">
        <v>2947</v>
      </c>
      <c r="NL60" s="1">
        <f t="shared" si="17"/>
        <v>1188</v>
      </c>
      <c r="NM60" s="1">
        <v>21</v>
      </c>
      <c r="NN60" s="1">
        <v>3018</v>
      </c>
      <c r="NO60" s="1">
        <f t="shared" si="18"/>
        <v>1236</v>
      </c>
      <c r="NP60" s="1">
        <v>21</v>
      </c>
      <c r="NQ60" s="1">
        <v>3742</v>
      </c>
      <c r="NR60" s="1">
        <f t="shared" si="19"/>
        <v>1825</v>
      </c>
      <c r="NS60" s="1">
        <v>21</v>
      </c>
      <c r="NT60" s="1">
        <v>3478</v>
      </c>
      <c r="NU60" s="1">
        <f t="shared" si="20"/>
        <v>1501</v>
      </c>
    </row>
    <row r="61" spans="1:385" x14ac:dyDescent="0.25">
      <c r="A61" s="2"/>
      <c r="S61" s="5"/>
      <c r="T61" s="1">
        <v>22</v>
      </c>
      <c r="U61" s="1">
        <v>1090.7837226827401</v>
      </c>
      <c r="V61" s="1">
        <f>U61-V36</f>
        <v>79.111594682727059</v>
      </c>
      <c r="W61" s="1">
        <v>22</v>
      </c>
      <c r="X61" s="1">
        <v>1336.3756819953201</v>
      </c>
      <c r="Y61" s="1">
        <f>X61-Y36</f>
        <v>312.58619592877869</v>
      </c>
      <c r="Z61" s="1">
        <v>22</v>
      </c>
      <c r="AA61" s="1">
        <v>1166.9669669669699</v>
      </c>
      <c r="AB61" s="1">
        <f>AA61-AB36</f>
        <v>135.24685172127988</v>
      </c>
      <c r="AC61" s="1">
        <v>22</v>
      </c>
      <c r="AD61" s="1">
        <v>1163.02850061958</v>
      </c>
      <c r="AE61" s="1">
        <f>AD61-AE36</f>
        <v>129.86165543238008</v>
      </c>
      <c r="AI61" s="1">
        <v>22</v>
      </c>
      <c r="AJ61" s="1">
        <v>1285.8918269230801</v>
      </c>
      <c r="AK61" s="1">
        <f>AJ61-AK36</f>
        <v>97.020698806133396</v>
      </c>
      <c r="AL61" s="1">
        <v>22</v>
      </c>
      <c r="AM61" s="1">
        <v>1281.8618784530399</v>
      </c>
      <c r="AN61" s="1">
        <f>AM61-AN36</f>
        <v>104.8592670019566</v>
      </c>
      <c r="AO61" s="1">
        <v>22</v>
      </c>
      <c r="AP61" s="1">
        <v>1297.07407407407</v>
      </c>
      <c r="AQ61" s="1">
        <f>AP61-AQ36</f>
        <v>90.874011269366747</v>
      </c>
      <c r="AR61" s="1">
        <v>22</v>
      </c>
      <c r="AS61" s="1">
        <v>1358.82</v>
      </c>
      <c r="AT61" s="1">
        <f>AS61-AT36</f>
        <v>122.70520461349315</v>
      </c>
      <c r="AV61" s="5"/>
      <c r="AW61" s="2"/>
      <c r="BN61" s="5"/>
      <c r="BP61" s="1">
        <v>22</v>
      </c>
      <c r="BQ61" s="1">
        <v>1635.99127516779</v>
      </c>
      <c r="BR61" s="1">
        <f>BQ61-BR36</f>
        <v>377.84997576245678</v>
      </c>
      <c r="BS61" s="1">
        <v>22</v>
      </c>
      <c r="BT61" s="1">
        <v>1642.0287976961799</v>
      </c>
      <c r="BU61" s="1">
        <f>BT61-BU36</f>
        <v>296.28830520266001</v>
      </c>
      <c r="BV61" s="1">
        <v>22</v>
      </c>
      <c r="BW61" s="1">
        <v>1549.2725099601601</v>
      </c>
      <c r="BX61" s="1">
        <f>BW61-BX36</f>
        <v>64.673642563076783</v>
      </c>
      <c r="BY61" s="1">
        <v>22</v>
      </c>
      <c r="BZ61" s="1">
        <v>1555.1653313911099</v>
      </c>
      <c r="CA61" s="1">
        <f>BZ61-CA36</f>
        <v>46.637135569459815</v>
      </c>
      <c r="CC61" s="5"/>
      <c r="CD61" s="5"/>
      <c r="CE61" s="1">
        <v>22</v>
      </c>
      <c r="CF61" s="1">
        <v>1119.4150753768799</v>
      </c>
      <c r="CG61" s="1">
        <f t="shared" si="26"/>
        <v>55.41507537687994</v>
      </c>
      <c r="CH61" s="1">
        <v>22</v>
      </c>
      <c r="CI61" s="1">
        <v>1342.5977710233001</v>
      </c>
      <c r="CJ61" s="1">
        <f t="shared" si="27"/>
        <v>86.597771023300083</v>
      </c>
      <c r="CK61" s="1">
        <v>22</v>
      </c>
      <c r="CL61" s="1">
        <v>1456.73019517796</v>
      </c>
      <c r="CM61" s="1">
        <f t="shared" si="28"/>
        <v>11.730195177960013</v>
      </c>
      <c r="CN61" s="1">
        <v>22</v>
      </c>
      <c r="CO61" s="1">
        <v>1158.40020263425</v>
      </c>
      <c r="CP61" s="1">
        <f t="shared" si="29"/>
        <v>48.400202634250036</v>
      </c>
      <c r="CQ61" s="5"/>
      <c r="CR61" s="5"/>
      <c r="CS61" s="2"/>
      <c r="CT61" s="1">
        <v>22</v>
      </c>
      <c r="CU61" s="1">
        <v>1754.38919777601</v>
      </c>
      <c r="CV61" s="1">
        <f t="shared" si="30"/>
        <v>521.38919777600995</v>
      </c>
      <c r="CW61" s="1">
        <v>22</v>
      </c>
      <c r="CX61" s="1">
        <v>1599.6957862281599</v>
      </c>
      <c r="CY61" s="1">
        <f t="shared" si="31"/>
        <v>238.69578622815993</v>
      </c>
      <c r="CZ61" s="1">
        <v>22</v>
      </c>
      <c r="DA61" s="1">
        <v>1748.4555808656</v>
      </c>
      <c r="DB61" s="1">
        <f t="shared" si="32"/>
        <v>340.45558086560004</v>
      </c>
      <c r="DC61" s="1">
        <v>22</v>
      </c>
      <c r="DD61" s="1">
        <v>1822.9178700361001</v>
      </c>
      <c r="DE61" s="1">
        <f t="shared" si="33"/>
        <v>352.91787003610011</v>
      </c>
      <c r="DG61" s="5"/>
      <c r="DH61" s="5"/>
      <c r="DI61" s="1">
        <v>22</v>
      </c>
      <c r="DJ61" s="1">
        <v>1974.72808988764</v>
      </c>
      <c r="DK61" s="1">
        <f t="shared" si="34"/>
        <v>400.72808988763995</v>
      </c>
      <c r="DL61" s="1">
        <v>22</v>
      </c>
      <c r="DM61" s="1">
        <v>1689.4765886287601</v>
      </c>
      <c r="DN61" s="1">
        <f t="shared" si="35"/>
        <v>434.47658862876006</v>
      </c>
      <c r="DO61" s="1">
        <v>22</v>
      </c>
      <c r="DP61" s="1">
        <v>1538.0809628008799</v>
      </c>
      <c r="DQ61" s="1">
        <f t="shared" si="36"/>
        <v>247.08096280087989</v>
      </c>
      <c r="DR61" s="1">
        <v>22</v>
      </c>
      <c r="DS61" s="1">
        <v>1645.4875222816399</v>
      </c>
      <c r="DT61" s="1">
        <f t="shared" si="37"/>
        <v>203.48752228163994</v>
      </c>
      <c r="DV61" s="5"/>
      <c r="DW61" s="5"/>
      <c r="DX61" s="1">
        <v>22</v>
      </c>
      <c r="DY61" s="1">
        <v>2531.41793721973</v>
      </c>
      <c r="DZ61" s="1">
        <f t="shared" si="38"/>
        <v>103.41793721972999</v>
      </c>
      <c r="EA61" s="1">
        <v>22</v>
      </c>
      <c r="EB61" s="1">
        <v>2605.6230975828098</v>
      </c>
      <c r="EC61" s="1">
        <f t="shared" si="39"/>
        <v>231.62309758280981</v>
      </c>
      <c r="ED61" s="1">
        <v>22</v>
      </c>
      <c r="EE61" s="1">
        <v>2743.0770328102699</v>
      </c>
      <c r="EF61" s="1">
        <f t="shared" si="40"/>
        <v>-3.9229671897301159</v>
      </c>
      <c r="EG61" s="1">
        <v>22</v>
      </c>
      <c r="EH61" s="1">
        <v>2804.2957142857099</v>
      </c>
      <c r="EI61" s="1">
        <f t="shared" si="41"/>
        <v>57.295714285709892</v>
      </c>
      <c r="EJ61" s="5"/>
      <c r="EK61" s="5"/>
      <c r="EL61" s="2"/>
      <c r="EM61" s="1">
        <v>22</v>
      </c>
      <c r="EN61" s="1">
        <v>1679.7049180327899</v>
      </c>
      <c r="EO61" s="1">
        <f t="shared" si="42"/>
        <v>428.70491803278992</v>
      </c>
      <c r="EP61" s="1">
        <v>22</v>
      </c>
      <c r="EQ61" s="1">
        <v>1582.5376549094401</v>
      </c>
      <c r="ER61" s="1">
        <f t="shared" si="43"/>
        <v>345.53765490944011</v>
      </c>
      <c r="ES61" s="1">
        <v>22</v>
      </c>
      <c r="ET61" s="1">
        <v>1562.58394160584</v>
      </c>
      <c r="EU61" s="1">
        <f t="shared" si="44"/>
        <v>294.58394160583998</v>
      </c>
      <c r="EV61" s="1">
        <v>22</v>
      </c>
      <c r="EW61" s="1">
        <v>1691.75271149675</v>
      </c>
      <c r="EX61" s="1">
        <f t="shared" si="45"/>
        <v>405.75271149674995</v>
      </c>
      <c r="EZ61" s="5"/>
      <c r="FA61" s="5"/>
      <c r="FB61" s="1">
        <v>22</v>
      </c>
      <c r="FC61" s="1">
        <v>2809.4942174248299</v>
      </c>
      <c r="FD61" s="1">
        <f t="shared" si="46"/>
        <v>330.49421742482991</v>
      </c>
      <c r="FE61" s="1">
        <v>22</v>
      </c>
      <c r="FF61" s="1">
        <v>2812.80941576858</v>
      </c>
      <c r="FG61" s="1">
        <f t="shared" si="47"/>
        <v>185.80941576858004</v>
      </c>
      <c r="FH61" s="1">
        <v>22</v>
      </c>
      <c r="FI61" s="1">
        <v>3180.6902472527499</v>
      </c>
      <c r="FJ61" s="1">
        <f t="shared" si="48"/>
        <v>-3.3097527472500587</v>
      </c>
      <c r="FK61" s="1">
        <v>22</v>
      </c>
      <c r="FL61" s="1">
        <v>2835.4620637329299</v>
      </c>
      <c r="FM61" s="1">
        <f t="shared" si="49"/>
        <v>-63.537936267070108</v>
      </c>
      <c r="FO61" s="5"/>
      <c r="FP61" s="5"/>
      <c r="FQ61" s="1">
        <v>22</v>
      </c>
      <c r="FR61" s="1">
        <v>1825.3879781420801</v>
      </c>
      <c r="FS61" s="1">
        <f t="shared" si="50"/>
        <v>380.3879781420801</v>
      </c>
      <c r="FT61" s="1">
        <v>22</v>
      </c>
      <c r="FU61" s="1">
        <v>1738.10921501706</v>
      </c>
      <c r="FV61" s="1">
        <f t="shared" si="51"/>
        <v>353.10921501706002</v>
      </c>
      <c r="FW61" s="1">
        <v>22</v>
      </c>
      <c r="FX61" s="1">
        <v>1631.51438848921</v>
      </c>
      <c r="FY61" s="1">
        <f t="shared" si="52"/>
        <v>238.51438848920998</v>
      </c>
      <c r="FZ61" s="1">
        <v>22</v>
      </c>
      <c r="GA61" s="1">
        <v>1634.5763016158</v>
      </c>
      <c r="GB61" s="1">
        <f t="shared" si="53"/>
        <v>241.57630161580005</v>
      </c>
      <c r="GE61" s="5"/>
      <c r="GF61" s="1">
        <v>22</v>
      </c>
      <c r="GG61" s="1">
        <v>2137.1520100502498</v>
      </c>
      <c r="GH61" s="1">
        <f t="shared" si="54"/>
        <v>367.15201005024983</v>
      </c>
      <c r="GI61" s="1">
        <v>22</v>
      </c>
      <c r="GJ61" s="1">
        <v>1934.0857142857101</v>
      </c>
      <c r="GK61" s="1">
        <f t="shared" si="55"/>
        <v>108.08571428571008</v>
      </c>
      <c r="GL61" s="1">
        <v>22</v>
      </c>
      <c r="GM61" s="1">
        <v>2189.0251989389899</v>
      </c>
      <c r="GN61" s="1">
        <f t="shared" si="56"/>
        <v>468.02519893898989</v>
      </c>
      <c r="GO61" s="1">
        <v>22</v>
      </c>
      <c r="GP61" s="1">
        <v>2111.6506849315101</v>
      </c>
      <c r="GQ61" s="1">
        <f t="shared" si="57"/>
        <v>287.65068493151011</v>
      </c>
      <c r="GR61" s="5"/>
      <c r="GS61" s="5"/>
      <c r="GT61" s="2"/>
      <c r="HL61" s="5"/>
      <c r="HM61" s="1">
        <v>22</v>
      </c>
      <c r="HN61" s="1">
        <v>2969.6863468634701</v>
      </c>
      <c r="HO61" s="1">
        <f>HN61-HO36</f>
        <v>1949.3158435700693</v>
      </c>
      <c r="HP61" s="1">
        <v>22</v>
      </c>
      <c r="HQ61" s="1">
        <v>2474.48394324123</v>
      </c>
      <c r="HR61" s="1">
        <f>HQ61-HR36</f>
        <v>1450.357764717394</v>
      </c>
      <c r="HS61" s="1">
        <v>22</v>
      </c>
      <c r="HT61" s="1">
        <v>2882.1059544658501</v>
      </c>
      <c r="HU61" s="1">
        <f>HT61-HU36</f>
        <v>1836.4916829676688</v>
      </c>
      <c r="HV61" s="1">
        <v>22</v>
      </c>
      <c r="HW61" s="1">
        <v>2562.7652905198802</v>
      </c>
      <c r="HX61" s="1">
        <f>HW61-HX36</f>
        <v>1514.6875892920154</v>
      </c>
      <c r="HZ61" s="5"/>
      <c r="IA61" s="5"/>
      <c r="IB61" s="1">
        <v>22</v>
      </c>
      <c r="IC61" s="1">
        <v>4541.3618513324</v>
      </c>
      <c r="ID61" s="1">
        <f>IC61-ID36</f>
        <v>2727.3495458838297</v>
      </c>
      <c r="IE61" s="1">
        <v>22</v>
      </c>
      <c r="IF61" s="1">
        <v>4406.3299531981302</v>
      </c>
      <c r="IG61" s="1">
        <f>IF61-IG36</f>
        <v>3411.2618818697019</v>
      </c>
      <c r="IH61" s="1">
        <v>22</v>
      </c>
      <c r="II61" s="1">
        <v>3180.02321857486</v>
      </c>
      <c r="IJ61" s="1">
        <f>II61-IJ36</f>
        <v>2195.8335111034526</v>
      </c>
      <c r="IK61" s="1">
        <v>22</v>
      </c>
      <c r="IL61" s="1">
        <v>3215.1309696092599</v>
      </c>
      <c r="IM61" s="1">
        <f>IL61-IM36</f>
        <v>2231.7284179182884</v>
      </c>
      <c r="IN61" s="5"/>
      <c r="IO61" s="5"/>
      <c r="IP61" s="2"/>
      <c r="JG61" s="5"/>
      <c r="JH61" s="5"/>
      <c r="JI61" s="1">
        <v>22</v>
      </c>
      <c r="JJ61" s="1">
        <v>2480.4899799599202</v>
      </c>
      <c r="JK61" s="1">
        <f t="shared" si="68"/>
        <v>1347.4899799599202</v>
      </c>
      <c r="JL61" s="1">
        <v>22</v>
      </c>
      <c r="JM61" s="1">
        <v>2490.99022801303</v>
      </c>
      <c r="JN61" s="1">
        <f t="shared" si="69"/>
        <v>1386.99022801303</v>
      </c>
      <c r="JO61" s="1">
        <v>22</v>
      </c>
      <c r="JP61" s="1">
        <v>2033.0065975494799</v>
      </c>
      <c r="JQ61" s="1">
        <f t="shared" si="70"/>
        <v>931.00659754947992</v>
      </c>
      <c r="JR61" s="1">
        <v>22</v>
      </c>
      <c r="JS61" s="1">
        <v>2498.7703826955099</v>
      </c>
      <c r="JT61" s="1">
        <f t="shared" si="71"/>
        <v>1389.7703826955099</v>
      </c>
      <c r="JV61" s="5"/>
      <c r="JW61" s="5"/>
      <c r="JX61" s="1">
        <v>22</v>
      </c>
      <c r="JY61" s="1">
        <v>2895.4901287553598</v>
      </c>
      <c r="JZ61" s="1">
        <f t="shared" si="72"/>
        <v>1229.4901287553598</v>
      </c>
      <c r="KA61" s="1">
        <v>22</v>
      </c>
      <c r="KB61" s="1">
        <v>2481.8975206611599</v>
      </c>
      <c r="KC61" s="1">
        <f t="shared" si="73"/>
        <v>1134.8975206611599</v>
      </c>
      <c r="KD61" s="1">
        <v>22</v>
      </c>
      <c r="KE61" s="1">
        <v>2506.2209944751398</v>
      </c>
      <c r="KF61" s="1">
        <f t="shared" si="74"/>
        <v>1255.2209944751398</v>
      </c>
      <c r="KG61" s="1">
        <v>22</v>
      </c>
      <c r="KH61" s="1">
        <v>1358.2013201320101</v>
      </c>
      <c r="KI61" s="1">
        <f>KH61-KI36</f>
        <v>343.57703297071009</v>
      </c>
      <c r="KJ61" s="5"/>
      <c r="KK61" s="5"/>
      <c r="KL61" s="2"/>
      <c r="KM61" s="1">
        <v>22</v>
      </c>
      <c r="KN61" s="1">
        <v>1704</v>
      </c>
      <c r="KO61" s="1">
        <f t="shared" si="75"/>
        <v>699</v>
      </c>
      <c r="KP61" s="1">
        <v>22</v>
      </c>
      <c r="KQ61" s="1">
        <v>1733</v>
      </c>
      <c r="KR61" s="1">
        <f t="shared" si="76"/>
        <v>715</v>
      </c>
      <c r="KS61" s="1">
        <v>22</v>
      </c>
      <c r="KT61" s="1">
        <v>2189</v>
      </c>
      <c r="KU61" s="1">
        <f t="shared" si="77"/>
        <v>1080</v>
      </c>
      <c r="KV61" s="1">
        <v>22</v>
      </c>
      <c r="KW61" s="1">
        <v>2779</v>
      </c>
      <c r="KX61" s="1">
        <f t="shared" si="78"/>
        <v>1723</v>
      </c>
      <c r="KZ61" s="5"/>
      <c r="LA61" s="5"/>
      <c r="LB61" s="1">
        <v>22</v>
      </c>
      <c r="LC61" s="1">
        <v>2305</v>
      </c>
      <c r="LD61" s="1">
        <f t="shared" si="79"/>
        <v>1152</v>
      </c>
      <c r="LE61" s="1">
        <v>22</v>
      </c>
      <c r="LF61" s="1">
        <v>2230</v>
      </c>
      <c r="LG61" s="1">
        <f t="shared" si="80"/>
        <v>1125</v>
      </c>
      <c r="LH61" s="1">
        <v>22</v>
      </c>
      <c r="LI61" s="1">
        <v>2804</v>
      </c>
      <c r="LJ61" s="1">
        <f t="shared" si="81"/>
        <v>1659</v>
      </c>
      <c r="LK61" s="1">
        <v>22</v>
      </c>
      <c r="LL61" s="1">
        <v>1877</v>
      </c>
      <c r="LM61" s="1">
        <f t="shared" si="82"/>
        <v>684</v>
      </c>
      <c r="LO61" s="5"/>
      <c r="LP61" s="5"/>
      <c r="LQ61" s="1">
        <v>22</v>
      </c>
      <c r="LR61" s="1">
        <v>2153</v>
      </c>
      <c r="LS61" s="1">
        <f t="shared" si="83"/>
        <v>811</v>
      </c>
      <c r="LT61" s="1">
        <v>22</v>
      </c>
      <c r="LU61" s="1">
        <v>2195</v>
      </c>
      <c r="LV61" s="1">
        <f t="shared" si="84"/>
        <v>863</v>
      </c>
      <c r="LW61" s="1">
        <v>22</v>
      </c>
      <c r="LX61" s="1">
        <v>2216</v>
      </c>
      <c r="LY61" s="1">
        <f t="shared" si="85"/>
        <v>889</v>
      </c>
      <c r="LZ61" s="1">
        <v>22</v>
      </c>
      <c r="MA61" s="1">
        <v>1989</v>
      </c>
      <c r="MB61" s="1">
        <f t="shared" si="86"/>
        <v>533</v>
      </c>
      <c r="MC61" s="5"/>
      <c r="MD61" s="5"/>
      <c r="ME61" s="2"/>
      <c r="MF61" s="1">
        <v>22</v>
      </c>
      <c r="MG61" s="1">
        <v>3700</v>
      </c>
      <c r="MH61" s="1">
        <f t="shared" si="9"/>
        <v>1145</v>
      </c>
      <c r="MI61" s="1">
        <v>22</v>
      </c>
      <c r="MJ61" s="1">
        <v>3341</v>
      </c>
      <c r="MK61" s="1">
        <f t="shared" si="10"/>
        <v>763</v>
      </c>
      <c r="ML61" s="1">
        <v>22</v>
      </c>
      <c r="MM61" s="1">
        <v>4065</v>
      </c>
      <c r="MN61" s="1">
        <f t="shared" si="11"/>
        <v>1496</v>
      </c>
      <c r="MO61" s="1">
        <v>22</v>
      </c>
      <c r="MP61" s="1">
        <v>3408</v>
      </c>
      <c r="MQ61" s="1">
        <f t="shared" si="12"/>
        <v>858</v>
      </c>
      <c r="MS61" s="5"/>
      <c r="MT61" s="5"/>
      <c r="MU61" s="1">
        <v>22</v>
      </c>
      <c r="MV61" s="1">
        <v>1773</v>
      </c>
      <c r="MW61" s="1">
        <f t="shared" si="13"/>
        <v>563</v>
      </c>
      <c r="MX61" s="1">
        <v>22</v>
      </c>
      <c r="MY61" s="1">
        <v>2722</v>
      </c>
      <c r="MZ61" s="1">
        <f t="shared" si="14"/>
        <v>1454</v>
      </c>
      <c r="NA61" s="1">
        <v>22</v>
      </c>
      <c r="NB61" s="1">
        <v>2455</v>
      </c>
      <c r="NC61" s="1">
        <f t="shared" si="15"/>
        <v>1027</v>
      </c>
      <c r="ND61" s="1">
        <v>22</v>
      </c>
      <c r="NE61" s="1">
        <v>2264</v>
      </c>
      <c r="NF61" s="1">
        <f t="shared" si="16"/>
        <v>891</v>
      </c>
      <c r="NH61" s="5"/>
      <c r="NI61" s="5"/>
      <c r="NJ61" s="1">
        <v>22</v>
      </c>
      <c r="NK61" s="1">
        <v>3880</v>
      </c>
      <c r="NL61" s="1">
        <f t="shared" si="17"/>
        <v>2121</v>
      </c>
      <c r="NM61" s="1">
        <v>22</v>
      </c>
      <c r="NN61" s="1">
        <v>3223</v>
      </c>
      <c r="NO61" s="1">
        <f t="shared" si="18"/>
        <v>1441</v>
      </c>
      <c r="NP61" s="1">
        <v>22</v>
      </c>
      <c r="NQ61" s="1">
        <v>4362</v>
      </c>
      <c r="NR61" s="1">
        <f t="shared" si="19"/>
        <v>2445</v>
      </c>
      <c r="NS61" s="1">
        <v>22</v>
      </c>
      <c r="NT61" s="1">
        <v>4095</v>
      </c>
      <c r="NU61" s="1">
        <f t="shared" si="20"/>
        <v>2118</v>
      </c>
    </row>
    <row r="62" spans="1:385" x14ac:dyDescent="0.25">
      <c r="A62" s="2"/>
      <c r="S62" s="5"/>
      <c r="T62" s="1">
        <v>23</v>
      </c>
      <c r="U62" s="1">
        <v>1072.4801498127299</v>
      </c>
      <c r="V62" s="1">
        <f>U62-V36</f>
        <v>60.808021812716902</v>
      </c>
      <c r="W62" s="1">
        <v>23</v>
      </c>
      <c r="X62" s="1">
        <v>1493.72949526814</v>
      </c>
      <c r="Y62" s="1">
        <f>X62-Y36</f>
        <v>469.94000920159863</v>
      </c>
      <c r="Z62" s="1">
        <v>23</v>
      </c>
      <c r="AA62" s="1">
        <v>1144.71028971029</v>
      </c>
      <c r="AB62" s="1">
        <f>AA62-AB36</f>
        <v>112.99017446459993</v>
      </c>
      <c r="AC62" s="1">
        <v>23</v>
      </c>
      <c r="AD62" s="1">
        <v>1032.73605947955</v>
      </c>
      <c r="AE62" s="1">
        <f>AD62-AE36</f>
        <v>-0.43078570764987489</v>
      </c>
      <c r="AI62" s="1">
        <v>23</v>
      </c>
      <c r="AJ62" s="1">
        <v>1320.0906200318</v>
      </c>
      <c r="AK62" s="1">
        <f>AJ62-AK36</f>
        <v>131.21949191485328</v>
      </c>
      <c r="AL62" s="1">
        <v>23</v>
      </c>
      <c r="AM62" s="1">
        <v>1258.83938393839</v>
      </c>
      <c r="AN62" s="1">
        <f>AM62-AN36</f>
        <v>81.836772487306689</v>
      </c>
      <c r="AO62" s="1">
        <v>23</v>
      </c>
      <c r="AP62" s="1">
        <v>1315.9907563025199</v>
      </c>
      <c r="AQ62" s="1">
        <f>AP62-AQ36</f>
        <v>109.79069349781662</v>
      </c>
      <c r="AR62" s="1">
        <v>23</v>
      </c>
      <c r="AS62" s="1">
        <v>1327.32888465205</v>
      </c>
      <c r="AT62" s="1">
        <f>AS62-AT36</f>
        <v>91.21408926554318</v>
      </c>
      <c r="AV62" s="5"/>
      <c r="AW62" s="2"/>
      <c r="BN62" s="5"/>
      <c r="BP62" s="1">
        <v>23</v>
      </c>
      <c r="BQ62" s="1">
        <v>1688.8419672131099</v>
      </c>
      <c r="BR62" s="1">
        <f>BQ62-BR36</f>
        <v>430.70066780777665</v>
      </c>
      <c r="BS62" s="1">
        <v>23</v>
      </c>
      <c r="BT62" s="1">
        <v>1562.5965417867401</v>
      </c>
      <c r="BU62" s="1">
        <f>BT62-BU36</f>
        <v>216.85604929322017</v>
      </c>
      <c r="BV62" s="1">
        <v>23</v>
      </c>
      <c r="BW62" s="1">
        <v>1570.90105433901</v>
      </c>
      <c r="BX62" s="1">
        <f>BW62-BX36</f>
        <v>86.30218694192672</v>
      </c>
      <c r="BY62" s="1">
        <v>23</v>
      </c>
      <c r="BZ62" s="1">
        <v>1662.4808823529399</v>
      </c>
      <c r="CA62" s="1">
        <f>BZ62-CA36</f>
        <v>153.95268653128983</v>
      </c>
      <c r="CC62" s="5"/>
      <c r="CD62" s="5"/>
      <c r="CE62" s="1">
        <v>23</v>
      </c>
      <c r="CF62" s="1">
        <v>1079.2938196555201</v>
      </c>
      <c r="CG62" s="1">
        <f t="shared" si="26"/>
        <v>15.29381965552011</v>
      </c>
      <c r="CH62" s="1">
        <v>23</v>
      </c>
      <c r="CI62" s="1">
        <v>1359.2290615539901</v>
      </c>
      <c r="CJ62" s="1">
        <f t="shared" si="27"/>
        <v>103.22906155399005</v>
      </c>
      <c r="CK62" s="1">
        <v>23</v>
      </c>
      <c r="CL62" s="1">
        <v>1511.1499423298701</v>
      </c>
      <c r="CM62" s="1">
        <f t="shared" si="28"/>
        <v>66.1499423298701</v>
      </c>
      <c r="CN62" s="1">
        <v>23</v>
      </c>
      <c r="CO62" s="1">
        <v>1139.06124497992</v>
      </c>
      <c r="CP62" s="1">
        <f t="shared" si="29"/>
        <v>29.061244979920048</v>
      </c>
      <c r="CQ62" s="5"/>
      <c r="CR62" s="5"/>
      <c r="CS62" s="2"/>
      <c r="CT62" s="1">
        <v>23</v>
      </c>
      <c r="CU62" s="1">
        <v>1632.49880857824</v>
      </c>
      <c r="CV62" s="1">
        <f t="shared" si="30"/>
        <v>399.49880857823996</v>
      </c>
      <c r="CW62" s="1">
        <v>23</v>
      </c>
      <c r="CX62" s="1">
        <v>1587.63016528926</v>
      </c>
      <c r="CY62" s="1">
        <f t="shared" si="31"/>
        <v>226.63016528926005</v>
      </c>
      <c r="CZ62" s="1">
        <v>23</v>
      </c>
      <c r="DA62" s="1">
        <v>1851.20574712644</v>
      </c>
      <c r="DB62" s="1">
        <f t="shared" si="32"/>
        <v>443.20574712643997</v>
      </c>
      <c r="DC62" s="1">
        <v>23</v>
      </c>
      <c r="DD62" s="1">
        <v>1707.8204193254301</v>
      </c>
      <c r="DE62" s="1">
        <f t="shared" si="33"/>
        <v>237.82041932543007</v>
      </c>
      <c r="DG62" s="5"/>
      <c r="DH62" s="5"/>
      <c r="DI62" s="1">
        <v>23</v>
      </c>
      <c r="DJ62" s="1">
        <v>1930.8749058025601</v>
      </c>
      <c r="DK62" s="1">
        <f t="shared" si="34"/>
        <v>356.87490580256008</v>
      </c>
      <c r="DL62" s="1">
        <v>23</v>
      </c>
      <c r="DM62" s="1">
        <v>1728.1465880370699</v>
      </c>
      <c r="DN62" s="1">
        <f t="shared" si="35"/>
        <v>473.14658803706993</v>
      </c>
      <c r="DO62" s="1">
        <v>23</v>
      </c>
      <c r="DP62" s="1">
        <v>1602.3733624454101</v>
      </c>
      <c r="DQ62" s="1">
        <f t="shared" si="36"/>
        <v>311.37336244541007</v>
      </c>
      <c r="DR62" s="1">
        <v>23</v>
      </c>
      <c r="DS62" s="1">
        <v>1645.34825425246</v>
      </c>
      <c r="DT62" s="1">
        <f t="shared" si="37"/>
        <v>203.34825425246004</v>
      </c>
      <c r="DV62" s="5"/>
      <c r="DW62" s="5"/>
      <c r="DX62" s="1">
        <v>23</v>
      </c>
      <c r="DY62" s="1">
        <v>2451.5966162065902</v>
      </c>
      <c r="DZ62" s="1">
        <f t="shared" si="38"/>
        <v>23.59661620659017</v>
      </c>
      <c r="EA62" s="1">
        <v>23</v>
      </c>
      <c r="EB62" s="1">
        <v>2548.9523809523798</v>
      </c>
      <c r="EC62" s="1">
        <f t="shared" si="39"/>
        <v>174.95238095237983</v>
      </c>
      <c r="ED62" s="1">
        <v>23</v>
      </c>
      <c r="EE62" s="1">
        <v>2857.1827125790601</v>
      </c>
      <c r="EF62" s="1">
        <f t="shared" si="40"/>
        <v>110.18271257906008</v>
      </c>
      <c r="EG62" s="1">
        <v>23</v>
      </c>
      <c r="EH62" s="1">
        <v>2755.4394366197198</v>
      </c>
      <c r="EI62" s="1">
        <f t="shared" si="41"/>
        <v>8.4394366197197996</v>
      </c>
      <c r="EJ62" s="5"/>
      <c r="EK62" s="5"/>
      <c r="EL62" s="2"/>
      <c r="EM62" s="1">
        <v>23</v>
      </c>
      <c r="EN62" s="1">
        <v>1573.6418918918901</v>
      </c>
      <c r="EO62" s="1">
        <f t="shared" si="42"/>
        <v>322.64189189189005</v>
      </c>
      <c r="EP62" s="1">
        <v>23</v>
      </c>
      <c r="EQ62" s="1">
        <v>1604.4436958614101</v>
      </c>
      <c r="ER62" s="1">
        <f t="shared" si="43"/>
        <v>367.44369586141011</v>
      </c>
      <c r="ES62" s="1">
        <v>23</v>
      </c>
      <c r="ET62" s="1">
        <v>1542.8362147406699</v>
      </c>
      <c r="EU62" s="1">
        <f t="shared" si="44"/>
        <v>274.8362147406699</v>
      </c>
      <c r="EV62" s="1">
        <v>23</v>
      </c>
      <c r="EW62" s="1">
        <v>1588.6204644412201</v>
      </c>
      <c r="EX62" s="1">
        <f t="shared" si="45"/>
        <v>302.62046444122007</v>
      </c>
      <c r="EZ62" s="5"/>
      <c r="FA62" s="5"/>
      <c r="FB62" s="1">
        <v>23</v>
      </c>
      <c r="FC62" s="1">
        <v>2590.5076923076899</v>
      </c>
      <c r="FD62" s="1">
        <f t="shared" si="46"/>
        <v>111.50769230768992</v>
      </c>
      <c r="FE62" s="1">
        <v>23</v>
      </c>
      <c r="FF62" s="1">
        <v>2732.0384833050398</v>
      </c>
      <c r="FG62" s="1">
        <f t="shared" si="47"/>
        <v>105.03848330503979</v>
      </c>
      <c r="FH62" s="1">
        <v>23</v>
      </c>
      <c r="FI62" s="1">
        <v>3124.87074829932</v>
      </c>
      <c r="FJ62" s="1">
        <f t="shared" si="48"/>
        <v>-59.129251700680015</v>
      </c>
      <c r="FK62" s="1">
        <v>23</v>
      </c>
      <c r="FL62" s="1">
        <v>2948.0283159463502</v>
      </c>
      <c r="FM62" s="1">
        <f t="shared" si="49"/>
        <v>49.028315946350176</v>
      </c>
      <c r="FO62" s="5"/>
      <c r="FP62" s="5"/>
      <c r="FQ62" s="1">
        <v>23</v>
      </c>
      <c r="FR62" s="1">
        <v>1853.28</v>
      </c>
      <c r="FS62" s="1">
        <f t="shared" si="50"/>
        <v>408.28</v>
      </c>
      <c r="FT62" s="1">
        <v>23</v>
      </c>
      <c r="FU62" s="1">
        <v>1706.8154106689201</v>
      </c>
      <c r="FV62" s="1">
        <f t="shared" si="51"/>
        <v>321.81541066892009</v>
      </c>
      <c r="FW62" s="1">
        <v>23</v>
      </c>
      <c r="FX62" s="1">
        <v>1671.2762331838601</v>
      </c>
      <c r="FY62" s="1">
        <f t="shared" si="52"/>
        <v>278.27623318386009</v>
      </c>
      <c r="FZ62" s="1">
        <v>23</v>
      </c>
      <c r="GA62" s="1">
        <v>1543.5821299638999</v>
      </c>
      <c r="GB62" s="1">
        <f t="shared" si="53"/>
        <v>150.58212996389989</v>
      </c>
      <c r="GE62" s="5"/>
      <c r="GF62" s="1">
        <v>23</v>
      </c>
      <c r="GG62" s="1">
        <v>2108.67803030303</v>
      </c>
      <c r="GH62" s="1">
        <f t="shared" si="54"/>
        <v>338.67803030303003</v>
      </c>
      <c r="GI62" s="1">
        <v>23</v>
      </c>
      <c r="GJ62" s="1">
        <v>2079.8305304010401</v>
      </c>
      <c r="GK62" s="1">
        <f t="shared" si="55"/>
        <v>253.83053040104005</v>
      </c>
      <c r="GL62" s="1">
        <v>23</v>
      </c>
      <c r="GM62" s="1">
        <v>1996.3113207547201</v>
      </c>
      <c r="GN62" s="1">
        <f t="shared" si="56"/>
        <v>275.3113207547201</v>
      </c>
      <c r="GO62" s="1">
        <v>23</v>
      </c>
      <c r="GP62" s="1">
        <v>2071.9252013809</v>
      </c>
      <c r="GQ62" s="1">
        <f t="shared" si="57"/>
        <v>247.92520138090003</v>
      </c>
      <c r="GR62" s="5"/>
      <c r="GS62" s="5"/>
      <c r="GT62" s="2"/>
      <c r="HL62" s="5"/>
      <c r="HM62" s="1">
        <v>23</v>
      </c>
      <c r="HN62" s="1">
        <v>3539.75740740741</v>
      </c>
      <c r="HO62" s="1">
        <f>HN62-HO36</f>
        <v>2519.3869041140092</v>
      </c>
      <c r="HP62" s="1">
        <v>23</v>
      </c>
      <c r="HQ62" s="1">
        <v>2630.5535580524302</v>
      </c>
      <c r="HR62" s="1">
        <f>HQ62-HR36</f>
        <v>1606.4273795285942</v>
      </c>
      <c r="HS62" s="1">
        <v>23</v>
      </c>
      <c r="HT62" s="1">
        <v>2401.5520559930001</v>
      </c>
      <c r="HU62" s="1">
        <f>HT62-HU36</f>
        <v>1355.9377844948187</v>
      </c>
      <c r="HV62" s="1">
        <v>23</v>
      </c>
      <c r="HW62" s="1">
        <v>3044.8748091603102</v>
      </c>
      <c r="HX62" s="1">
        <f>HW62-HX36</f>
        <v>1996.7971079324454</v>
      </c>
      <c r="HZ62" s="5"/>
      <c r="IA62" s="5"/>
      <c r="IB62" s="1">
        <v>23</v>
      </c>
      <c r="IC62" s="1">
        <v>5275.9456066945604</v>
      </c>
      <c r="ID62" s="1">
        <f>IC62-ID36</f>
        <v>3461.9333012459902</v>
      </c>
      <c r="IE62" s="1">
        <v>23</v>
      </c>
      <c r="IF62" s="1">
        <v>3330.6755929609799</v>
      </c>
      <c r="IG62" s="1">
        <f>IF62-IG36</f>
        <v>2335.6075216325517</v>
      </c>
      <c r="IH62" s="1">
        <v>23</v>
      </c>
      <c r="II62" s="1">
        <v>4158.52824184566</v>
      </c>
      <c r="IJ62" s="1">
        <f>II62-IJ36</f>
        <v>3174.3385343742525</v>
      </c>
      <c r="IK62" s="1">
        <v>23</v>
      </c>
      <c r="IL62" s="1">
        <v>3263.8832011535701</v>
      </c>
      <c r="IM62" s="1">
        <f>IL62-IM36</f>
        <v>2280.4806494625986</v>
      </c>
      <c r="IN62" s="5"/>
      <c r="IO62" s="5"/>
      <c r="IP62" s="2"/>
      <c r="IQ62" s="5"/>
      <c r="IR62" s="5"/>
      <c r="IS62" s="5"/>
      <c r="IT62" s="5"/>
      <c r="IU62" s="5"/>
      <c r="IV62" s="5"/>
      <c r="IW62" s="5"/>
      <c r="IX62" s="5"/>
      <c r="IY62" s="5"/>
      <c r="IZ62" s="5"/>
      <c r="JA62" s="5"/>
      <c r="JB62" s="5"/>
      <c r="JC62" s="5"/>
      <c r="JD62" s="5"/>
      <c r="JE62" s="5"/>
      <c r="JG62" s="5"/>
      <c r="JH62" s="5"/>
      <c r="JI62" s="1">
        <v>23</v>
      </c>
      <c r="JJ62" s="1">
        <v>2496.6880000000001</v>
      </c>
      <c r="JK62" s="1">
        <f t="shared" si="68"/>
        <v>1363.6880000000001</v>
      </c>
      <c r="JL62" s="1">
        <v>23</v>
      </c>
      <c r="JM62" s="1">
        <v>2590.0805152979101</v>
      </c>
      <c r="JN62" s="1">
        <f t="shared" si="69"/>
        <v>1486.0805152979101</v>
      </c>
      <c r="JO62" s="1">
        <v>23</v>
      </c>
      <c r="JP62" s="1">
        <v>2396.0695488721799</v>
      </c>
      <c r="JQ62" s="1">
        <f t="shared" si="70"/>
        <v>1294.0695488721799</v>
      </c>
      <c r="JR62" s="1">
        <v>23</v>
      </c>
      <c r="JS62" s="1">
        <v>2599.31825795645</v>
      </c>
      <c r="JT62" s="1">
        <f t="shared" si="71"/>
        <v>1490.31825795645</v>
      </c>
      <c r="JV62" s="5"/>
      <c r="JW62" s="5"/>
      <c r="JX62" s="1">
        <v>23</v>
      </c>
      <c r="JY62" s="1">
        <v>3385.0189982728798</v>
      </c>
      <c r="JZ62" s="1">
        <f t="shared" si="72"/>
        <v>1719.0189982728798</v>
      </c>
      <c r="KA62" s="1">
        <v>23</v>
      </c>
      <c r="KB62" s="1">
        <v>2860.8586515028401</v>
      </c>
      <c r="KC62" s="1">
        <f t="shared" si="73"/>
        <v>1513.8586515028401</v>
      </c>
      <c r="KD62" s="1">
        <v>23</v>
      </c>
      <c r="KE62" s="1">
        <v>2021.7494505494501</v>
      </c>
      <c r="KF62" s="1">
        <f t="shared" si="74"/>
        <v>770.7494505494501</v>
      </c>
      <c r="KG62" s="1">
        <v>23</v>
      </c>
      <c r="KH62" s="1">
        <v>1406.7888815354099</v>
      </c>
      <c r="KI62" s="1">
        <f>KH62-KI36</f>
        <v>392.16459437410992</v>
      </c>
      <c r="KJ62" s="5"/>
      <c r="KK62" s="5"/>
      <c r="KL62" s="2"/>
      <c r="KM62" s="1">
        <v>23</v>
      </c>
      <c r="KN62" s="1">
        <v>1586</v>
      </c>
      <c r="KO62" s="1">
        <f t="shared" si="75"/>
        <v>581</v>
      </c>
      <c r="KP62" s="1">
        <v>23</v>
      </c>
      <c r="KQ62" s="1">
        <v>1919</v>
      </c>
      <c r="KR62" s="1">
        <f t="shared" si="76"/>
        <v>901</v>
      </c>
      <c r="KS62" s="1">
        <v>23</v>
      </c>
      <c r="KT62" s="1">
        <v>2774</v>
      </c>
      <c r="KU62" s="1">
        <f t="shared" si="77"/>
        <v>1665</v>
      </c>
      <c r="KV62" s="1">
        <v>23</v>
      </c>
      <c r="KW62" s="1">
        <v>2115</v>
      </c>
      <c r="KX62" s="1">
        <f t="shared" si="78"/>
        <v>1059</v>
      </c>
      <c r="KZ62" s="5"/>
      <c r="LA62" s="5"/>
      <c r="LB62" s="1">
        <v>23</v>
      </c>
      <c r="LC62" s="1">
        <v>2054</v>
      </c>
      <c r="LD62" s="1">
        <f t="shared" si="79"/>
        <v>901</v>
      </c>
      <c r="LE62" s="1">
        <v>23</v>
      </c>
      <c r="LF62" s="1">
        <v>2151</v>
      </c>
      <c r="LG62" s="1">
        <f t="shared" si="80"/>
        <v>1046</v>
      </c>
      <c r="LH62" s="1">
        <v>23</v>
      </c>
      <c r="LI62" s="1">
        <v>2618</v>
      </c>
      <c r="LJ62" s="1">
        <f t="shared" si="81"/>
        <v>1473</v>
      </c>
      <c r="LK62" s="1">
        <v>23</v>
      </c>
      <c r="LL62" s="1">
        <v>1883</v>
      </c>
      <c r="LM62" s="1">
        <f t="shared" si="82"/>
        <v>690</v>
      </c>
      <c r="LO62" s="5"/>
      <c r="LP62" s="5"/>
      <c r="LQ62" s="1">
        <v>23</v>
      </c>
      <c r="LR62" s="1">
        <v>2067</v>
      </c>
      <c r="LS62" s="1">
        <f t="shared" si="83"/>
        <v>725</v>
      </c>
      <c r="LT62" s="1">
        <v>23</v>
      </c>
      <c r="LU62" s="1">
        <v>2184</v>
      </c>
      <c r="LV62" s="1">
        <f t="shared" si="84"/>
        <v>852</v>
      </c>
      <c r="LW62" s="1">
        <v>23</v>
      </c>
      <c r="LX62" s="1">
        <v>2074</v>
      </c>
      <c r="LY62" s="1">
        <f t="shared" si="85"/>
        <v>747</v>
      </c>
      <c r="LZ62" s="1">
        <v>23</v>
      </c>
      <c r="MA62" s="1">
        <v>2155</v>
      </c>
      <c r="MB62" s="1">
        <f t="shared" si="86"/>
        <v>699</v>
      </c>
      <c r="MC62" s="5"/>
      <c r="MD62" s="5"/>
      <c r="ME62" s="2"/>
      <c r="MF62" s="1">
        <v>23</v>
      </c>
      <c r="MG62" s="1">
        <v>3616</v>
      </c>
      <c r="MH62" s="1">
        <f t="shared" si="9"/>
        <v>1061</v>
      </c>
      <c r="MI62" s="1">
        <v>23</v>
      </c>
      <c r="MJ62" s="1">
        <v>3726</v>
      </c>
      <c r="MK62" s="1">
        <f t="shared" si="10"/>
        <v>1148</v>
      </c>
      <c r="ML62" s="1">
        <v>23</v>
      </c>
      <c r="MM62" s="1">
        <v>4866</v>
      </c>
      <c r="MN62" s="1">
        <f t="shared" si="11"/>
        <v>2297</v>
      </c>
      <c r="MO62" s="1">
        <v>23</v>
      </c>
      <c r="MP62" s="1">
        <v>3296</v>
      </c>
      <c r="MQ62" s="1">
        <f t="shared" si="12"/>
        <v>746</v>
      </c>
      <c r="MS62" s="5"/>
      <c r="MT62" s="5"/>
      <c r="MU62" s="1">
        <v>23</v>
      </c>
      <c r="MV62" s="1">
        <v>2146</v>
      </c>
      <c r="MW62" s="1">
        <f t="shared" si="13"/>
        <v>936</v>
      </c>
      <c r="MX62" s="1">
        <v>23</v>
      </c>
      <c r="MY62" s="1">
        <v>1881</v>
      </c>
      <c r="MZ62" s="1">
        <f t="shared" si="14"/>
        <v>613</v>
      </c>
      <c r="NA62" s="1">
        <v>23</v>
      </c>
      <c r="NB62" s="1">
        <v>2459</v>
      </c>
      <c r="NC62" s="1">
        <f t="shared" si="15"/>
        <v>1031</v>
      </c>
      <c r="ND62" s="1">
        <v>23</v>
      </c>
      <c r="NE62" s="1">
        <v>2866</v>
      </c>
      <c r="NF62" s="1">
        <f t="shared" si="16"/>
        <v>1493</v>
      </c>
      <c r="NH62" s="5"/>
      <c r="NI62" s="5"/>
      <c r="NJ62" s="1">
        <v>23</v>
      </c>
      <c r="NK62" s="1">
        <v>3970</v>
      </c>
      <c r="NL62" s="1">
        <f t="shared" si="17"/>
        <v>2211</v>
      </c>
      <c r="NM62" s="1">
        <v>23</v>
      </c>
      <c r="NN62" s="1">
        <v>2868</v>
      </c>
      <c r="NO62" s="1">
        <f t="shared" si="18"/>
        <v>1086</v>
      </c>
      <c r="NP62" s="1">
        <v>23</v>
      </c>
      <c r="NQ62" s="1">
        <v>3292</v>
      </c>
      <c r="NR62" s="1">
        <f t="shared" si="19"/>
        <v>1375</v>
      </c>
      <c r="NS62" s="1">
        <v>23</v>
      </c>
      <c r="NT62" s="1">
        <v>3358</v>
      </c>
      <c r="NU62" s="1">
        <f t="shared" si="20"/>
        <v>1381</v>
      </c>
    </row>
    <row r="63" spans="1:385" x14ac:dyDescent="0.25">
      <c r="A63" s="2"/>
      <c r="S63" s="5"/>
      <c r="T63" s="1">
        <v>24</v>
      </c>
      <c r="U63" s="1">
        <v>1033.3418867924499</v>
      </c>
      <c r="V63" s="1">
        <f>U63-V36</f>
        <v>21.669758792436937</v>
      </c>
      <c r="W63" s="1">
        <v>24</v>
      </c>
      <c r="X63" s="1">
        <v>1329.9555382215301</v>
      </c>
      <c r="Y63" s="1">
        <f>X63-Y36</f>
        <v>306.16605215498873</v>
      </c>
      <c r="Z63" s="1">
        <v>24</v>
      </c>
      <c r="AA63" s="1">
        <v>1057.4197407776701</v>
      </c>
      <c r="AB63" s="1">
        <f>AA63-AB36</f>
        <v>25.699625531980018</v>
      </c>
      <c r="AC63" s="1">
        <v>24</v>
      </c>
      <c r="AD63" s="1">
        <v>1203.3210332103299</v>
      </c>
      <c r="AE63" s="1">
        <f>AD63-AE36</f>
        <v>170.15418802313002</v>
      </c>
      <c r="AI63" s="1">
        <v>24</v>
      </c>
      <c r="AJ63" s="1">
        <v>1269.80849358974</v>
      </c>
      <c r="AK63" s="1">
        <f>AJ63-AK36</f>
        <v>80.937365472793317</v>
      </c>
      <c r="AL63" s="1">
        <v>24</v>
      </c>
      <c r="AM63" s="1">
        <v>1214.11233480176</v>
      </c>
      <c r="AN63" s="1">
        <f>AM63-AN36</f>
        <v>37.109723350676632</v>
      </c>
      <c r="AO63" s="1">
        <v>24</v>
      </c>
      <c r="AP63" s="1">
        <v>1271.8389261745001</v>
      </c>
      <c r="AQ63" s="1">
        <f>AP63-AQ36</f>
        <v>65.638863369796809</v>
      </c>
      <c r="AR63" s="1">
        <v>24</v>
      </c>
      <c r="AS63" s="1">
        <v>1302.9582146248799</v>
      </c>
      <c r="AT63" s="1">
        <f>AS63-AT36</f>
        <v>66.843419238373144</v>
      </c>
      <c r="AV63" s="5"/>
      <c r="AW63" s="2"/>
      <c r="AX63" s="5"/>
      <c r="AY63" s="5"/>
      <c r="AZ63" s="5"/>
      <c r="BA63" s="5"/>
      <c r="BB63" s="5"/>
      <c r="BC63" s="5"/>
      <c r="BD63" s="5"/>
      <c r="BE63" s="5"/>
      <c r="BF63" s="5"/>
      <c r="BG63" s="5"/>
      <c r="BH63" s="5"/>
      <c r="BI63" s="5"/>
      <c r="BJ63" s="5"/>
      <c r="BK63" s="5"/>
      <c r="BL63" s="5"/>
      <c r="BN63" s="5"/>
      <c r="BP63" s="1">
        <v>24</v>
      </c>
      <c r="BQ63" s="1">
        <v>1599.0948616600799</v>
      </c>
      <c r="BR63" s="1">
        <f>BQ63-BR36</f>
        <v>340.95356225474666</v>
      </c>
      <c r="BS63" s="1">
        <v>24</v>
      </c>
      <c r="BT63" s="1">
        <v>1547.1723143475101</v>
      </c>
      <c r="BU63" s="1">
        <f>BT63-BU36</f>
        <v>201.43182185399019</v>
      </c>
      <c r="BV63" s="1">
        <v>24</v>
      </c>
      <c r="BW63" s="1">
        <v>1535.98127035831</v>
      </c>
      <c r="BX63" s="1">
        <f>BW63-BX36</f>
        <v>51.382402961226717</v>
      </c>
      <c r="BY63" s="1">
        <v>24</v>
      </c>
      <c r="BZ63" s="1">
        <v>1563.0835777126099</v>
      </c>
      <c r="CA63" s="1">
        <f>BZ63-CA36</f>
        <v>54.555381890959779</v>
      </c>
      <c r="CC63" s="5"/>
      <c r="CD63" s="5"/>
      <c r="CE63" s="1">
        <v>24</v>
      </c>
      <c r="CF63" s="1">
        <v>1167.7754065040699</v>
      </c>
      <c r="CG63" s="1">
        <f t="shared" si="26"/>
        <v>103.77540650406991</v>
      </c>
      <c r="CH63" s="1">
        <v>24</v>
      </c>
      <c r="CI63" s="1">
        <v>1350.1592741935499</v>
      </c>
      <c r="CJ63" s="1">
        <f t="shared" si="27"/>
        <v>94.159274193549891</v>
      </c>
      <c r="CK63" s="1">
        <v>24</v>
      </c>
      <c r="CL63" s="1">
        <v>1465.5</v>
      </c>
      <c r="CM63" s="1">
        <f t="shared" si="28"/>
        <v>20.5</v>
      </c>
      <c r="CN63" s="1">
        <v>24</v>
      </c>
      <c r="CO63" s="1">
        <v>1203.22626262626</v>
      </c>
      <c r="CP63" s="1">
        <f t="shared" si="29"/>
        <v>93.226262626259995</v>
      </c>
      <c r="CQ63" s="5"/>
      <c r="CR63" s="5"/>
      <c r="CS63" s="2"/>
      <c r="CT63" s="1">
        <v>24</v>
      </c>
      <c r="CU63" s="1">
        <v>1489.7505976095599</v>
      </c>
      <c r="CV63" s="1">
        <f t="shared" si="30"/>
        <v>256.75059760955992</v>
      </c>
      <c r="CW63" s="1">
        <v>24</v>
      </c>
      <c r="CX63" s="1">
        <v>1672.61983471074</v>
      </c>
      <c r="CY63" s="1">
        <f t="shared" si="31"/>
        <v>311.61983471073995</v>
      </c>
      <c r="CZ63" s="1">
        <v>24</v>
      </c>
      <c r="DA63" s="1">
        <v>1742.91628440367</v>
      </c>
      <c r="DB63" s="1">
        <f t="shared" si="32"/>
        <v>334.91628440367003</v>
      </c>
      <c r="DC63" s="1">
        <v>24</v>
      </c>
      <c r="DD63" s="1">
        <v>1741.3818181818201</v>
      </c>
      <c r="DE63" s="1">
        <f t="shared" si="33"/>
        <v>271.38181818182011</v>
      </c>
      <c r="DG63" s="5"/>
      <c r="DH63" s="5"/>
      <c r="DI63" s="1">
        <v>24</v>
      </c>
      <c r="DJ63" s="1">
        <v>1809.88279489106</v>
      </c>
      <c r="DK63" s="1">
        <f t="shared" si="34"/>
        <v>235.88279489106003</v>
      </c>
      <c r="DL63" s="1">
        <v>24</v>
      </c>
      <c r="DM63" s="1">
        <v>1767.62697751873</v>
      </c>
      <c r="DN63" s="1">
        <f t="shared" si="35"/>
        <v>512.62697751872997</v>
      </c>
      <c r="DO63" s="1">
        <v>24</v>
      </c>
      <c r="DP63" s="1">
        <v>1524.6634199134201</v>
      </c>
      <c r="DQ63" s="1">
        <f t="shared" si="36"/>
        <v>233.66341991342006</v>
      </c>
      <c r="DR63" s="1">
        <v>24</v>
      </c>
      <c r="DS63" s="1">
        <v>1688.80604982206</v>
      </c>
      <c r="DT63" s="1">
        <f t="shared" si="37"/>
        <v>246.80604982206</v>
      </c>
      <c r="DV63" s="5"/>
      <c r="DW63" s="5"/>
      <c r="DX63" s="1">
        <v>24</v>
      </c>
      <c r="DY63" s="1">
        <v>2459.0704099821701</v>
      </c>
      <c r="DZ63" s="1">
        <f t="shared" si="38"/>
        <v>31.070409982170077</v>
      </c>
      <c r="EA63" s="1">
        <v>24</v>
      </c>
      <c r="EB63" s="1">
        <v>2670.0080500894501</v>
      </c>
      <c r="EC63" s="1">
        <f t="shared" si="39"/>
        <v>296.00805008945008</v>
      </c>
      <c r="ED63" s="1">
        <v>24</v>
      </c>
      <c r="EE63" s="1">
        <v>2856.3219373219399</v>
      </c>
      <c r="EF63" s="1">
        <f t="shared" si="40"/>
        <v>109.32193732193991</v>
      </c>
      <c r="EG63" s="1">
        <v>24</v>
      </c>
      <c r="EH63" s="1">
        <v>2888.6550497866301</v>
      </c>
      <c r="EI63" s="1">
        <f t="shared" si="41"/>
        <v>141.65504978663012</v>
      </c>
      <c r="EJ63" s="5"/>
      <c r="EK63" s="5"/>
      <c r="EL63" s="2"/>
      <c r="EM63" s="1">
        <v>24</v>
      </c>
      <c r="EN63" s="1">
        <v>1495.36589030804</v>
      </c>
      <c r="EO63" s="1">
        <f t="shared" si="42"/>
        <v>244.36589030803998</v>
      </c>
      <c r="EP63" s="1">
        <v>24</v>
      </c>
      <c r="EQ63" s="1">
        <v>1561.95652173913</v>
      </c>
      <c r="ER63" s="1">
        <f t="shared" si="43"/>
        <v>324.95652173913004</v>
      </c>
      <c r="ES63" s="1">
        <v>24</v>
      </c>
      <c r="ET63" s="1">
        <v>1653.5809698078699</v>
      </c>
      <c r="EU63" s="1">
        <f t="shared" si="44"/>
        <v>385.58096980786991</v>
      </c>
      <c r="EV63" s="1">
        <v>24</v>
      </c>
      <c r="EW63" s="1">
        <v>1530.5003615328999</v>
      </c>
      <c r="EX63" s="1">
        <f t="shared" si="45"/>
        <v>244.50036153289989</v>
      </c>
      <c r="EZ63" s="5"/>
      <c r="FA63" s="5"/>
      <c r="FB63" s="1">
        <v>24</v>
      </c>
      <c r="FC63" s="1">
        <v>2569.7916030534402</v>
      </c>
      <c r="FD63" s="1">
        <f t="shared" si="46"/>
        <v>90.791603053440213</v>
      </c>
      <c r="FE63" s="1">
        <v>24</v>
      </c>
      <c r="FF63" s="1">
        <v>2861.25795454545</v>
      </c>
      <c r="FG63" s="1">
        <f t="shared" si="47"/>
        <v>234.25795454545005</v>
      </c>
      <c r="FH63" s="1">
        <v>24</v>
      </c>
      <c r="FI63" s="1">
        <v>3153.9183673469402</v>
      </c>
      <c r="FJ63" s="1">
        <f t="shared" si="48"/>
        <v>-30.081632653059842</v>
      </c>
      <c r="FK63" s="1">
        <v>24</v>
      </c>
      <c r="FL63" s="1">
        <v>2941.0384905660399</v>
      </c>
      <c r="FM63" s="1">
        <f t="shared" si="49"/>
        <v>42.038490566039854</v>
      </c>
      <c r="FO63" s="5"/>
      <c r="FP63" s="5"/>
      <c r="FQ63" s="1">
        <v>24</v>
      </c>
      <c r="FR63" s="1">
        <v>1998.0888888888901</v>
      </c>
      <c r="FS63" s="1">
        <f t="shared" si="50"/>
        <v>553.0888888888901</v>
      </c>
      <c r="FT63" s="1">
        <v>24</v>
      </c>
      <c r="FU63" s="1">
        <v>1648.790144435</v>
      </c>
      <c r="FV63" s="1">
        <f t="shared" si="51"/>
        <v>263.790144435</v>
      </c>
      <c r="FW63" s="1">
        <v>24</v>
      </c>
      <c r="FX63" s="1">
        <v>1741.2719854941099</v>
      </c>
      <c r="FY63" s="1">
        <f t="shared" si="52"/>
        <v>348.27198549410991</v>
      </c>
      <c r="FZ63" s="1">
        <v>24</v>
      </c>
      <c r="GA63" s="1">
        <v>1534.14234234234</v>
      </c>
      <c r="GB63" s="1">
        <f t="shared" si="53"/>
        <v>141.14234234234004</v>
      </c>
      <c r="GE63" s="5"/>
      <c r="GF63" s="1">
        <v>24</v>
      </c>
      <c r="GG63" s="1">
        <v>2073.8908406524502</v>
      </c>
      <c r="GH63" s="1">
        <f t="shared" si="54"/>
        <v>303.89084065245015</v>
      </c>
      <c r="GI63" s="1">
        <v>24</v>
      </c>
      <c r="GJ63" s="1">
        <v>2042.1104060913699</v>
      </c>
      <c r="GK63" s="1">
        <f t="shared" si="55"/>
        <v>216.1104060913699</v>
      </c>
      <c r="GL63" s="1">
        <v>24</v>
      </c>
      <c r="GM63" s="1">
        <v>2050.35856573705</v>
      </c>
      <c r="GN63" s="1">
        <f t="shared" si="56"/>
        <v>329.35856573704996</v>
      </c>
      <c r="GO63" s="1">
        <v>24</v>
      </c>
      <c r="GP63" s="1">
        <v>2071.25951557093</v>
      </c>
      <c r="GQ63" s="1">
        <f t="shared" si="57"/>
        <v>247.25951557093003</v>
      </c>
      <c r="GR63" s="5"/>
      <c r="GS63" s="5"/>
      <c r="GT63" s="2"/>
      <c r="GU63" s="5"/>
      <c r="GV63" s="5"/>
      <c r="GW63" s="5"/>
      <c r="GX63" s="5"/>
      <c r="GY63" s="5"/>
      <c r="GZ63" s="5"/>
      <c r="HA63" s="5"/>
      <c r="HB63" s="5"/>
      <c r="HC63" s="5"/>
      <c r="HD63" s="5"/>
      <c r="HE63" s="5"/>
      <c r="HF63" s="5"/>
      <c r="HG63" s="5"/>
      <c r="HH63" s="5"/>
      <c r="HI63" s="5"/>
      <c r="HL63" s="5"/>
      <c r="HM63" s="1">
        <v>24</v>
      </c>
      <c r="HN63" s="1">
        <v>3097.0936639118499</v>
      </c>
      <c r="HO63" s="1">
        <f>HN63-HO36</f>
        <v>2076.7231606184491</v>
      </c>
      <c r="HP63" s="1">
        <v>24</v>
      </c>
      <c r="HQ63" s="1">
        <v>2679.3087349397601</v>
      </c>
      <c r="HR63" s="1">
        <f>HQ63-HR36</f>
        <v>1655.1825564159242</v>
      </c>
      <c r="HS63" s="1">
        <v>24</v>
      </c>
      <c r="HT63" s="1">
        <v>3713.7074889867799</v>
      </c>
      <c r="HU63" s="1">
        <f>HT63-HU36</f>
        <v>2668.0932174885984</v>
      </c>
      <c r="HV63" s="1">
        <v>24</v>
      </c>
      <c r="HW63" s="1">
        <v>2432.5713201820899</v>
      </c>
      <c r="HX63" s="1">
        <f>HW63-HX36</f>
        <v>1384.4936189542252</v>
      </c>
      <c r="HZ63" s="5"/>
      <c r="IA63" s="5"/>
      <c r="IB63" s="1">
        <v>24</v>
      </c>
      <c r="IC63" s="1">
        <v>5157.8982456140302</v>
      </c>
      <c r="ID63" s="1">
        <f>IC63-ID36</f>
        <v>3343.8859401654599</v>
      </c>
      <c r="IE63" s="1">
        <v>24</v>
      </c>
      <c r="IF63" s="1">
        <v>3374.4636572303002</v>
      </c>
      <c r="IG63" s="1">
        <f>IF63-IG36</f>
        <v>2379.395585901872</v>
      </c>
      <c r="IH63" s="1">
        <v>24</v>
      </c>
      <c r="II63" s="1">
        <v>3860.6060606060601</v>
      </c>
      <c r="IJ63" s="1">
        <f>II63-IJ36</f>
        <v>2876.4163531346526</v>
      </c>
      <c r="IK63" s="1">
        <v>24</v>
      </c>
      <c r="IL63" s="1">
        <v>3794.3232104121498</v>
      </c>
      <c r="IM63" s="1">
        <f>IL63-IM36</f>
        <v>2810.9206587211784</v>
      </c>
      <c r="IN63" s="5"/>
      <c r="IO63" s="5"/>
      <c r="IP63" s="2"/>
      <c r="IQ63" s="5"/>
      <c r="IR63" s="5"/>
      <c r="IS63" s="5"/>
      <c r="IT63" s="5"/>
      <c r="IU63" s="5"/>
      <c r="IV63" s="5"/>
      <c r="IW63" s="5"/>
      <c r="IX63" s="5"/>
      <c r="IY63" s="5"/>
      <c r="IZ63" s="5"/>
      <c r="JA63" s="5"/>
      <c r="JB63" s="5"/>
      <c r="JC63" s="5"/>
      <c r="JD63" s="5"/>
      <c r="JE63" s="5"/>
      <c r="JG63" s="5"/>
      <c r="JH63" s="5"/>
      <c r="JI63" s="1">
        <v>24</v>
      </c>
      <c r="JJ63" s="1">
        <v>2322.54828973843</v>
      </c>
      <c r="JK63" s="1">
        <f t="shared" si="68"/>
        <v>1189.54828973843</v>
      </c>
      <c r="JL63" s="1">
        <v>24</v>
      </c>
      <c r="JM63" s="1">
        <v>2188.8810105949501</v>
      </c>
      <c r="JN63" s="1">
        <f t="shared" si="69"/>
        <v>1084.8810105949501</v>
      </c>
      <c r="JO63" s="1">
        <v>24</v>
      </c>
      <c r="JP63" s="1">
        <v>2418.3192488262898</v>
      </c>
      <c r="JQ63" s="1">
        <f t="shared" si="70"/>
        <v>1316.3192488262898</v>
      </c>
      <c r="JR63" s="1">
        <v>24</v>
      </c>
      <c r="JS63" s="1">
        <v>2389.09053156146</v>
      </c>
      <c r="JT63" s="1">
        <f t="shared" si="71"/>
        <v>1280.09053156146</v>
      </c>
      <c r="JV63" s="5"/>
      <c r="JW63" s="5"/>
      <c r="JX63" s="1">
        <v>24</v>
      </c>
      <c r="JY63" s="1">
        <v>3658.10076857387</v>
      </c>
      <c r="JZ63" s="1">
        <f t="shared" si="72"/>
        <v>1992.10076857387</v>
      </c>
      <c r="KA63" s="1">
        <v>24</v>
      </c>
      <c r="KB63" s="1">
        <v>3364.9660194174799</v>
      </c>
      <c r="KC63" s="1">
        <f t="shared" si="73"/>
        <v>2017.9660194174799</v>
      </c>
      <c r="KD63" s="1">
        <v>24</v>
      </c>
      <c r="KE63" s="1">
        <v>2181.1308615049102</v>
      </c>
      <c r="KF63" s="1">
        <f t="shared" si="74"/>
        <v>930.13086150491017</v>
      </c>
      <c r="KG63" s="1">
        <v>24</v>
      </c>
      <c r="KH63" s="1">
        <v>1452.21170282709</v>
      </c>
      <c r="KI63" s="1">
        <f>KH63-KI36</f>
        <v>437.58741566578999</v>
      </c>
      <c r="KJ63" s="5"/>
      <c r="KK63" s="5"/>
      <c r="KL63" s="2"/>
      <c r="KM63" s="1">
        <v>24</v>
      </c>
      <c r="KN63" s="1">
        <v>2440</v>
      </c>
      <c r="KO63" s="1">
        <f t="shared" si="75"/>
        <v>1435</v>
      </c>
      <c r="KP63" s="1">
        <v>24</v>
      </c>
      <c r="KQ63" s="1">
        <v>1845</v>
      </c>
      <c r="KR63" s="1">
        <f t="shared" si="76"/>
        <v>827</v>
      </c>
      <c r="KS63" s="1">
        <v>24</v>
      </c>
      <c r="KT63" s="1">
        <v>2266</v>
      </c>
      <c r="KU63" s="1">
        <f t="shared" si="77"/>
        <v>1157</v>
      </c>
      <c r="KV63" s="1">
        <v>24</v>
      </c>
      <c r="KW63" s="1">
        <v>2138</v>
      </c>
      <c r="KX63" s="1">
        <f t="shared" si="78"/>
        <v>1082</v>
      </c>
      <c r="KZ63" s="5"/>
      <c r="LA63" s="5"/>
      <c r="LB63" s="1">
        <v>24</v>
      </c>
      <c r="LC63" s="1">
        <v>1874</v>
      </c>
      <c r="LD63" s="1">
        <f t="shared" si="79"/>
        <v>721</v>
      </c>
      <c r="LE63" s="1">
        <v>24</v>
      </c>
      <c r="LF63" s="1">
        <v>1500</v>
      </c>
      <c r="LG63" s="1">
        <f t="shared" si="80"/>
        <v>395</v>
      </c>
      <c r="LH63" s="1">
        <v>24</v>
      </c>
      <c r="LI63" s="1">
        <v>3026</v>
      </c>
      <c r="LJ63" s="1">
        <f t="shared" si="81"/>
        <v>1881</v>
      </c>
      <c r="LK63" s="1">
        <v>24</v>
      </c>
      <c r="LL63" s="1">
        <v>1819</v>
      </c>
      <c r="LM63" s="1">
        <f t="shared" si="82"/>
        <v>626</v>
      </c>
      <c r="LO63" s="5"/>
      <c r="LP63" s="5"/>
      <c r="LQ63" s="1">
        <v>24</v>
      </c>
      <c r="LR63" s="1">
        <v>2353</v>
      </c>
      <c r="LS63" s="1">
        <f t="shared" si="83"/>
        <v>1011</v>
      </c>
      <c r="LT63" s="1">
        <v>24</v>
      </c>
      <c r="LU63" s="1">
        <v>2423</v>
      </c>
      <c r="LV63" s="1">
        <f t="shared" si="84"/>
        <v>1091</v>
      </c>
      <c r="LW63" s="1">
        <v>24</v>
      </c>
      <c r="LX63" s="1">
        <v>2541</v>
      </c>
      <c r="LY63" s="1">
        <f t="shared" si="85"/>
        <v>1214</v>
      </c>
      <c r="LZ63" s="1">
        <v>24</v>
      </c>
      <c r="MA63" s="1">
        <v>2370</v>
      </c>
      <c r="MB63" s="1">
        <f t="shared" si="86"/>
        <v>914</v>
      </c>
      <c r="MC63" s="5"/>
      <c r="MD63" s="5"/>
      <c r="ME63" s="2"/>
      <c r="MF63" s="1">
        <v>24</v>
      </c>
      <c r="MG63" s="1">
        <v>4090</v>
      </c>
      <c r="MH63" s="1">
        <f t="shared" si="9"/>
        <v>1535</v>
      </c>
      <c r="MI63" s="1">
        <v>24</v>
      </c>
      <c r="MJ63" s="1">
        <v>3839</v>
      </c>
      <c r="MK63" s="1">
        <f t="shared" si="10"/>
        <v>1261</v>
      </c>
      <c r="ML63" s="1">
        <v>24</v>
      </c>
      <c r="MM63" s="1">
        <v>3332</v>
      </c>
      <c r="MN63" s="1">
        <f t="shared" si="11"/>
        <v>763</v>
      </c>
      <c r="MO63" s="1">
        <v>24</v>
      </c>
      <c r="MP63" s="1">
        <v>4425</v>
      </c>
      <c r="MQ63" s="1">
        <f t="shared" si="12"/>
        <v>1875</v>
      </c>
      <c r="MS63" s="5"/>
      <c r="MT63" s="5"/>
      <c r="MU63" s="1">
        <v>24</v>
      </c>
      <c r="MV63" s="1">
        <v>2067</v>
      </c>
      <c r="MW63" s="1">
        <f t="shared" si="13"/>
        <v>857</v>
      </c>
      <c r="MX63" s="1">
        <v>24</v>
      </c>
      <c r="MY63" s="1">
        <v>2723</v>
      </c>
      <c r="MZ63" s="1">
        <f t="shared" si="14"/>
        <v>1455</v>
      </c>
      <c r="NA63" s="1">
        <v>24</v>
      </c>
      <c r="NB63" s="1">
        <v>2176</v>
      </c>
      <c r="NC63" s="1">
        <f t="shared" si="15"/>
        <v>748</v>
      </c>
      <c r="ND63" s="1">
        <v>24</v>
      </c>
      <c r="NE63" s="1">
        <v>2578</v>
      </c>
      <c r="NF63" s="1">
        <f t="shared" si="16"/>
        <v>1205</v>
      </c>
      <c r="NH63" s="5"/>
      <c r="NI63" s="5"/>
      <c r="NJ63" s="1">
        <v>24</v>
      </c>
      <c r="NK63" s="1">
        <v>4668</v>
      </c>
      <c r="NL63" s="1">
        <f t="shared" si="17"/>
        <v>2909</v>
      </c>
      <c r="NM63" s="1">
        <v>24</v>
      </c>
      <c r="NN63" s="1">
        <v>3211</v>
      </c>
      <c r="NO63" s="1">
        <f t="shared" si="18"/>
        <v>1429</v>
      </c>
      <c r="NP63" s="1">
        <v>24</v>
      </c>
      <c r="NQ63" s="1">
        <v>3621</v>
      </c>
      <c r="NR63" s="1">
        <f t="shared" si="19"/>
        <v>1704</v>
      </c>
      <c r="NS63" s="1">
        <v>24</v>
      </c>
      <c r="NT63" s="1">
        <v>3155</v>
      </c>
      <c r="NU63" s="1">
        <f t="shared" si="20"/>
        <v>1178</v>
      </c>
    </row>
    <row r="64" spans="1:385" x14ac:dyDescent="0.25">
      <c r="A64" s="2"/>
      <c r="S64" s="5"/>
      <c r="T64" s="1">
        <v>25</v>
      </c>
      <c r="U64" s="1">
        <v>1095.4095665171899</v>
      </c>
      <c r="V64" s="1">
        <f>U64-V36</f>
        <v>83.737438517176884</v>
      </c>
      <c r="W64" s="1">
        <v>25</v>
      </c>
      <c r="X64" s="1">
        <v>1378.4031128404699</v>
      </c>
      <c r="Y64" s="1">
        <f>X64-Y36</f>
        <v>354.61362677392856</v>
      </c>
      <c r="Z64" s="1">
        <v>25</v>
      </c>
      <c r="AA64" s="1">
        <v>1118.59004975124</v>
      </c>
      <c r="AB64" s="1">
        <f>AA64-AB36</f>
        <v>86.869934505549963</v>
      </c>
      <c r="AC64" s="1">
        <v>25</v>
      </c>
      <c r="AD64" s="1">
        <v>1045.78757763975</v>
      </c>
      <c r="AE64" s="1">
        <f>AD64-AE36</f>
        <v>12.620732452550101</v>
      </c>
      <c r="AI64" s="1">
        <v>25</v>
      </c>
      <c r="AJ64" s="1">
        <v>1322.8075380914199</v>
      </c>
      <c r="AK64" s="1">
        <f>AJ64-AK36</f>
        <v>133.93640997447324</v>
      </c>
      <c r="AL64" s="1">
        <v>25</v>
      </c>
      <c r="AM64" s="1">
        <v>1228.5137513751399</v>
      </c>
      <c r="AN64" s="1">
        <f>AM64-AN36</f>
        <v>51.511139924056579</v>
      </c>
      <c r="AO64" s="1">
        <v>25</v>
      </c>
      <c r="AP64" s="1">
        <v>1458.8442760942801</v>
      </c>
      <c r="AQ64" s="1">
        <f>AP64-AQ36</f>
        <v>252.64421328957678</v>
      </c>
      <c r="AR64" s="1">
        <v>25</v>
      </c>
      <c r="AS64" s="1">
        <v>1354.80907372401</v>
      </c>
      <c r="AT64" s="1">
        <f>AS64-AT36</f>
        <v>118.69427833750319</v>
      </c>
      <c r="AV64" s="5"/>
      <c r="AW64" s="2"/>
      <c r="AX64" s="5"/>
      <c r="AY64" s="5"/>
      <c r="AZ64" s="5"/>
      <c r="BA64" s="5"/>
      <c r="BB64" s="5"/>
      <c r="BC64" s="5"/>
      <c r="BD64" s="5"/>
      <c r="BE64" s="5"/>
      <c r="BF64" s="5"/>
      <c r="BG64" s="5"/>
      <c r="BH64" s="5"/>
      <c r="BI64" s="5"/>
      <c r="BJ64" s="5"/>
      <c r="BK64" s="5"/>
      <c r="BL64" s="5"/>
      <c r="BN64" s="5"/>
      <c r="BP64" s="1">
        <v>25</v>
      </c>
      <c r="BQ64" s="1">
        <v>1534.88501971091</v>
      </c>
      <c r="BR64" s="1">
        <f>BQ64-BR36</f>
        <v>276.74372030557674</v>
      </c>
      <c r="BS64" s="1">
        <v>25</v>
      </c>
      <c r="BT64" s="1">
        <v>1524.08357348703</v>
      </c>
      <c r="BU64" s="1">
        <f>BT64-BU36</f>
        <v>178.34308099351006</v>
      </c>
      <c r="BV64" s="1">
        <v>25</v>
      </c>
      <c r="BW64" s="1">
        <v>1664.0786061588301</v>
      </c>
      <c r="BX64" s="1">
        <f>BW64-BX36</f>
        <v>179.47973876174683</v>
      </c>
      <c r="BY64" s="1">
        <v>25</v>
      </c>
      <c r="BZ64" s="1">
        <v>1608.3204661325599</v>
      </c>
      <c r="CA64" s="1">
        <f>BZ64-CA36</f>
        <v>99.792270310909771</v>
      </c>
      <c r="CC64" s="5"/>
      <c r="CD64" s="5"/>
      <c r="CE64" s="1">
        <v>25</v>
      </c>
      <c r="CF64" s="1">
        <v>1126.99191919192</v>
      </c>
      <c r="CG64" s="1">
        <f t="shared" si="26"/>
        <v>62.991919191920033</v>
      </c>
      <c r="CH64" s="1">
        <v>25</v>
      </c>
      <c r="CI64" s="1">
        <v>1275.2563580874901</v>
      </c>
      <c r="CJ64" s="1">
        <f t="shared" si="27"/>
        <v>19.256358087490071</v>
      </c>
      <c r="CK64" s="1">
        <v>25</v>
      </c>
      <c r="CL64" s="1">
        <v>1434.23529411765</v>
      </c>
      <c r="CM64" s="1">
        <f t="shared" si="28"/>
        <v>-10.764705882349972</v>
      </c>
      <c r="CN64" s="1">
        <v>25</v>
      </c>
      <c r="CO64" s="1">
        <v>1208.5136501516699</v>
      </c>
      <c r="CP64" s="1">
        <f t="shared" si="29"/>
        <v>98.513650151669935</v>
      </c>
      <c r="CQ64" s="5"/>
      <c r="CR64" s="5"/>
      <c r="CS64" s="2"/>
      <c r="CT64" s="1">
        <v>25</v>
      </c>
      <c r="CU64" s="1">
        <v>1556.7525937749399</v>
      </c>
      <c r="CV64" s="1">
        <f t="shared" si="30"/>
        <v>323.7525937749399</v>
      </c>
      <c r="CW64" s="1">
        <v>25</v>
      </c>
      <c r="CX64" s="1">
        <v>1671.5973223480901</v>
      </c>
      <c r="CY64" s="1">
        <f t="shared" si="31"/>
        <v>310.59732234809007</v>
      </c>
      <c r="CZ64" s="1">
        <v>25</v>
      </c>
      <c r="DA64" s="1">
        <v>1783.0291479820601</v>
      </c>
      <c r="DB64" s="1">
        <f t="shared" si="32"/>
        <v>375.02914798206007</v>
      </c>
      <c r="DC64" s="1">
        <v>25</v>
      </c>
      <c r="DD64" s="1">
        <v>1734.3816513761501</v>
      </c>
      <c r="DE64" s="1">
        <f t="shared" si="33"/>
        <v>264.3816513761501</v>
      </c>
      <c r="DG64" s="5"/>
      <c r="DH64" s="5"/>
      <c r="DI64" s="1">
        <v>25</v>
      </c>
      <c r="DJ64" s="1">
        <v>1827.05877920121</v>
      </c>
      <c r="DK64" s="1">
        <f t="shared" si="34"/>
        <v>253.05877920120997</v>
      </c>
      <c r="DL64" s="1">
        <v>25</v>
      </c>
      <c r="DM64" s="1">
        <v>1627.3308080808099</v>
      </c>
      <c r="DN64" s="1">
        <f t="shared" si="35"/>
        <v>372.3308080808099</v>
      </c>
      <c r="DO64" s="1">
        <v>25</v>
      </c>
      <c r="DP64" s="1">
        <v>1570.6207674943601</v>
      </c>
      <c r="DQ64" s="1">
        <f t="shared" si="36"/>
        <v>279.62076749436005</v>
      </c>
      <c r="DR64" s="1">
        <v>25</v>
      </c>
      <c r="DS64" s="1">
        <v>1706.09430604982</v>
      </c>
      <c r="DT64" s="1">
        <f t="shared" si="37"/>
        <v>264.09430604982003</v>
      </c>
      <c r="DV64" s="5"/>
      <c r="DW64" s="5"/>
      <c r="DX64" s="1">
        <v>25</v>
      </c>
      <c r="DY64" s="1">
        <v>2486.0376344085998</v>
      </c>
      <c r="DZ64" s="1">
        <f t="shared" si="38"/>
        <v>58.037634408599843</v>
      </c>
      <c r="EA64" s="1">
        <v>25</v>
      </c>
      <c r="EB64" s="1">
        <v>2560.7717879604702</v>
      </c>
      <c r="EC64" s="1">
        <f t="shared" si="39"/>
        <v>186.77178796047019</v>
      </c>
      <c r="ED64" s="1">
        <v>25</v>
      </c>
      <c r="EE64" s="1">
        <v>2803.1911554921498</v>
      </c>
      <c r="EF64" s="1">
        <f t="shared" si="40"/>
        <v>56.191155492149846</v>
      </c>
      <c r="EG64" s="1">
        <v>25</v>
      </c>
      <c r="EH64" s="1">
        <v>2834.4749823819602</v>
      </c>
      <c r="EI64" s="1">
        <f t="shared" si="41"/>
        <v>87.474982381960217</v>
      </c>
      <c r="EJ64" s="5"/>
      <c r="EK64" s="5"/>
      <c r="EL64" s="2"/>
      <c r="EM64" s="1">
        <v>25</v>
      </c>
      <c r="EN64" s="1">
        <v>1564.1280714817599</v>
      </c>
      <c r="EO64" s="1">
        <f t="shared" si="42"/>
        <v>313.12807148175989</v>
      </c>
      <c r="EP64" s="1">
        <v>25</v>
      </c>
      <c r="EQ64" s="1">
        <v>1634.48119575699</v>
      </c>
      <c r="ER64" s="1">
        <f t="shared" si="43"/>
        <v>397.48119575699002</v>
      </c>
      <c r="ES64" s="1">
        <v>25</v>
      </c>
      <c r="ET64" s="1">
        <v>1601.9558011049701</v>
      </c>
      <c r="EU64" s="1">
        <f t="shared" si="44"/>
        <v>333.95580110497008</v>
      </c>
      <c r="EV64" s="1">
        <v>25</v>
      </c>
      <c r="EW64" s="1">
        <v>1619.72760115607</v>
      </c>
      <c r="EX64" s="1">
        <f t="shared" si="45"/>
        <v>333.72760115607002</v>
      </c>
      <c r="EZ64" s="5"/>
      <c r="FA64" s="5"/>
      <c r="FB64" s="1">
        <v>25</v>
      </c>
      <c r="FC64" s="1">
        <v>2638.14869029276</v>
      </c>
      <c r="FD64" s="1">
        <f t="shared" si="46"/>
        <v>159.14869029275997</v>
      </c>
      <c r="FE64" s="1">
        <v>25</v>
      </c>
      <c r="FF64" s="1">
        <v>2727.6681664791899</v>
      </c>
      <c r="FG64" s="1">
        <f t="shared" si="47"/>
        <v>100.66816647918995</v>
      </c>
      <c r="FH64" s="1">
        <v>25</v>
      </c>
      <c r="FI64" s="1">
        <v>3139.71487039563</v>
      </c>
      <c r="FJ64" s="1">
        <f t="shared" si="48"/>
        <v>-44.285129604370013</v>
      </c>
      <c r="FK64" s="1">
        <v>25</v>
      </c>
      <c r="FL64" s="1">
        <v>2975.7837014470701</v>
      </c>
      <c r="FM64" s="1">
        <f t="shared" si="49"/>
        <v>76.783701447070143</v>
      </c>
      <c r="FO64" s="5"/>
      <c r="FP64" s="5"/>
      <c r="FQ64" s="1">
        <v>25</v>
      </c>
      <c r="FR64" s="1">
        <v>1990.9778801843299</v>
      </c>
      <c r="FS64" s="1">
        <f t="shared" si="50"/>
        <v>545.97788018432993</v>
      </c>
      <c r="FT64" s="1">
        <v>25</v>
      </c>
      <c r="FU64" s="1">
        <v>1659.43596268024</v>
      </c>
      <c r="FV64" s="1">
        <f t="shared" si="51"/>
        <v>274.43596268023998</v>
      </c>
      <c r="FW64" s="1">
        <v>25</v>
      </c>
      <c r="FX64" s="1">
        <v>1762.6327077748001</v>
      </c>
      <c r="FY64" s="1">
        <f t="shared" si="52"/>
        <v>369.63270777480011</v>
      </c>
      <c r="FZ64" s="1">
        <v>25</v>
      </c>
      <c r="GA64" s="1">
        <v>1599.9955197132599</v>
      </c>
      <c r="GB64" s="1">
        <f t="shared" si="53"/>
        <v>206.99551971325991</v>
      </c>
      <c r="GE64" s="5"/>
      <c r="GF64" s="1">
        <v>25</v>
      </c>
      <c r="GG64" s="1">
        <v>2008.91905354919</v>
      </c>
      <c r="GH64" s="1">
        <f t="shared" si="54"/>
        <v>238.91905354919004</v>
      </c>
      <c r="GI64" s="1">
        <v>25</v>
      </c>
      <c r="GJ64" s="1">
        <v>2081.0155844155802</v>
      </c>
      <c r="GK64" s="1">
        <f t="shared" si="55"/>
        <v>255.01558441558018</v>
      </c>
      <c r="GL64" s="1">
        <v>25</v>
      </c>
      <c r="GM64" s="1">
        <v>2113.8164893617</v>
      </c>
      <c r="GN64" s="1">
        <f t="shared" si="56"/>
        <v>392.81648936169995</v>
      </c>
      <c r="GO64" s="1">
        <v>25</v>
      </c>
      <c r="GP64" s="1">
        <v>2261.69659090909</v>
      </c>
      <c r="GQ64" s="1">
        <f t="shared" si="57"/>
        <v>437.69659090908999</v>
      </c>
      <c r="GR64" s="5"/>
      <c r="GS64" s="5"/>
      <c r="GT64" s="2"/>
      <c r="GU64" s="5"/>
      <c r="GV64" s="5"/>
      <c r="GW64" s="5"/>
      <c r="GX64" s="5"/>
      <c r="GY64" s="5"/>
      <c r="GZ64" s="5"/>
      <c r="HA64" s="5"/>
      <c r="HB64" s="5"/>
      <c r="HC64" s="5"/>
      <c r="HD64" s="5"/>
      <c r="HE64" s="5"/>
      <c r="HF64" s="5"/>
      <c r="HG64" s="5"/>
      <c r="HH64" s="5"/>
      <c r="HI64" s="5"/>
      <c r="HL64" s="5"/>
      <c r="HM64" s="1">
        <v>25</v>
      </c>
      <c r="HN64" s="1">
        <v>2339.2979704796999</v>
      </c>
      <c r="HO64" s="1">
        <f>HN64-HO36</f>
        <v>1318.9274671862991</v>
      </c>
      <c r="HP64" s="1">
        <v>25</v>
      </c>
      <c r="HQ64" s="1">
        <v>2753.2264573991001</v>
      </c>
      <c r="HR64" s="1">
        <f>HQ64-HR36</f>
        <v>1729.1002788752642</v>
      </c>
      <c r="HS64" s="1">
        <v>25</v>
      </c>
      <c r="HT64" s="1">
        <v>2912.80336581045</v>
      </c>
      <c r="HU64" s="1">
        <f>HT64-HU36</f>
        <v>1867.1890943122687</v>
      </c>
      <c r="HV64" s="1">
        <v>25</v>
      </c>
      <c r="HW64" s="1">
        <v>2541.17037605526</v>
      </c>
      <c r="HX64" s="1">
        <f>HW64-HX36</f>
        <v>1493.0926748273953</v>
      </c>
      <c r="HZ64" s="5"/>
      <c r="IA64" s="5"/>
      <c r="IB64" s="1">
        <v>25</v>
      </c>
      <c r="IC64" s="1">
        <v>4218.3495077355801</v>
      </c>
      <c r="ID64" s="1">
        <f>IC64-ID36</f>
        <v>2404.3372022870099</v>
      </c>
      <c r="IE64" s="1">
        <v>25</v>
      </c>
      <c r="IF64" s="1">
        <v>3399.34351145038</v>
      </c>
      <c r="IG64" s="1">
        <f>IF64-IG36</f>
        <v>2404.2754401219518</v>
      </c>
      <c r="IH64" s="1">
        <v>25</v>
      </c>
      <c r="II64" s="1">
        <v>3579.8333333333298</v>
      </c>
      <c r="IJ64" s="1">
        <f>II64-IJ36</f>
        <v>2595.6436258619224</v>
      </c>
      <c r="IK64" s="1">
        <v>25</v>
      </c>
      <c r="IL64" s="1">
        <v>3085.1520637219401</v>
      </c>
      <c r="IM64" s="1">
        <f>IL64-IM36</f>
        <v>2101.7495120309686</v>
      </c>
      <c r="IN64" s="5"/>
      <c r="IO64" s="5"/>
      <c r="IP64" s="2"/>
      <c r="IQ64" s="5"/>
      <c r="IR64" s="5"/>
      <c r="IS64" s="5"/>
      <c r="IT64" s="5"/>
      <c r="IU64" s="5"/>
      <c r="IV64" s="5"/>
      <c r="IW64" s="5"/>
      <c r="IX64" s="5"/>
      <c r="IY64" s="5"/>
      <c r="IZ64" s="5"/>
      <c r="JA64" s="5"/>
      <c r="JB64" s="5"/>
      <c r="JC64" s="5"/>
      <c r="JD64" s="5"/>
      <c r="JE64" s="5"/>
      <c r="JG64" s="5"/>
      <c r="JH64" s="5"/>
      <c r="JI64" s="1">
        <v>25</v>
      </c>
      <c r="JJ64" s="1">
        <v>2938.3915662650602</v>
      </c>
      <c r="JK64" s="1">
        <f t="shared" si="68"/>
        <v>1805.3915662650602</v>
      </c>
      <c r="JL64" s="1">
        <v>25</v>
      </c>
      <c r="JM64" s="1">
        <v>2258.03493095045</v>
      </c>
      <c r="JN64" s="1">
        <f t="shared" si="69"/>
        <v>1154.03493095045</v>
      </c>
      <c r="JO64" s="1">
        <v>25</v>
      </c>
      <c r="JP64" s="1">
        <v>2271.9272898961299</v>
      </c>
      <c r="JQ64" s="1">
        <f t="shared" si="70"/>
        <v>1169.9272898961299</v>
      </c>
      <c r="JR64" s="1">
        <v>25</v>
      </c>
      <c r="JS64" s="1">
        <v>2522.4207468879699</v>
      </c>
      <c r="JT64" s="1">
        <f t="shared" si="71"/>
        <v>1413.4207468879699</v>
      </c>
      <c r="JV64" s="5"/>
      <c r="JW64" s="5"/>
      <c r="JX64" s="1">
        <v>25</v>
      </c>
      <c r="JY64" s="1">
        <v>3339.35525192143</v>
      </c>
      <c r="JZ64" s="1">
        <f t="shared" si="72"/>
        <v>1673.35525192143</v>
      </c>
      <c r="KA64" s="1">
        <v>25</v>
      </c>
      <c r="KB64" s="1">
        <v>2866.3142620232202</v>
      </c>
      <c r="KC64" s="1">
        <f t="shared" si="73"/>
        <v>1519.3142620232202</v>
      </c>
      <c r="KD64" s="1">
        <v>25</v>
      </c>
      <c r="KE64" s="1">
        <v>2624.0615384615398</v>
      </c>
      <c r="KF64" s="1">
        <f t="shared" si="74"/>
        <v>1373.0615384615398</v>
      </c>
      <c r="KG64" s="1">
        <v>25</v>
      </c>
      <c r="KH64" s="1">
        <v>1581.0983713354999</v>
      </c>
      <c r="KI64" s="1">
        <f>KH64-KI36</f>
        <v>566.4740841741999</v>
      </c>
      <c r="KJ64" s="5"/>
      <c r="KK64" s="5"/>
      <c r="KL64" s="2"/>
      <c r="KM64" s="1">
        <v>25</v>
      </c>
      <c r="KN64" s="1">
        <v>1801</v>
      </c>
      <c r="KO64" s="1">
        <f t="shared" si="75"/>
        <v>796</v>
      </c>
      <c r="KP64" s="1">
        <v>25</v>
      </c>
      <c r="KQ64" s="1">
        <v>2261</v>
      </c>
      <c r="KR64" s="1">
        <f t="shared" si="76"/>
        <v>1243</v>
      </c>
      <c r="KS64" s="1">
        <v>25</v>
      </c>
      <c r="KT64" s="1">
        <v>2657</v>
      </c>
      <c r="KU64" s="1">
        <f t="shared" si="77"/>
        <v>1548</v>
      </c>
      <c r="KV64" s="1">
        <v>25</v>
      </c>
      <c r="KW64" s="1">
        <v>2103</v>
      </c>
      <c r="KX64" s="1">
        <f t="shared" si="78"/>
        <v>1047</v>
      </c>
      <c r="KZ64" s="5"/>
      <c r="LA64" s="5"/>
      <c r="LB64" s="1">
        <v>25</v>
      </c>
      <c r="LC64" s="1">
        <v>1592</v>
      </c>
      <c r="LD64" s="1">
        <f t="shared" si="79"/>
        <v>439</v>
      </c>
      <c r="LE64" s="1">
        <v>25</v>
      </c>
      <c r="LF64" s="1">
        <v>1489</v>
      </c>
      <c r="LG64" s="1">
        <f t="shared" si="80"/>
        <v>384</v>
      </c>
      <c r="LH64" s="1">
        <v>25</v>
      </c>
      <c r="LI64" s="1">
        <v>2807</v>
      </c>
      <c r="LJ64" s="1">
        <f t="shared" si="81"/>
        <v>1662</v>
      </c>
      <c r="LK64" s="1">
        <v>25</v>
      </c>
      <c r="LL64" s="1">
        <v>1677</v>
      </c>
      <c r="LM64" s="1">
        <f t="shared" si="82"/>
        <v>484</v>
      </c>
      <c r="LO64" s="5"/>
      <c r="LP64" s="5"/>
      <c r="LQ64" s="1">
        <v>25</v>
      </c>
      <c r="LR64" s="1">
        <v>3120</v>
      </c>
      <c r="LS64" s="1">
        <f t="shared" si="83"/>
        <v>1778</v>
      </c>
      <c r="LT64" s="1">
        <v>25</v>
      </c>
      <c r="LU64" s="1">
        <v>3054</v>
      </c>
      <c r="LV64" s="1">
        <f t="shared" si="84"/>
        <v>1722</v>
      </c>
      <c r="LW64" s="1">
        <v>25</v>
      </c>
      <c r="LX64" s="1">
        <v>3052</v>
      </c>
      <c r="LY64" s="1">
        <f t="shared" si="85"/>
        <v>1725</v>
      </c>
      <c r="LZ64" s="1">
        <v>25</v>
      </c>
      <c r="MA64" s="1">
        <v>3514</v>
      </c>
      <c r="MB64" s="1">
        <f t="shared" si="86"/>
        <v>2058</v>
      </c>
      <c r="MC64" s="5"/>
      <c r="MD64" s="5"/>
      <c r="ME64" s="2"/>
      <c r="MF64" s="1">
        <v>25</v>
      </c>
      <c r="MG64" s="1">
        <v>3343</v>
      </c>
      <c r="MH64" s="1">
        <f t="shared" si="9"/>
        <v>788</v>
      </c>
      <c r="MI64" s="1">
        <v>25</v>
      </c>
      <c r="MJ64" s="1">
        <v>3488</v>
      </c>
      <c r="MK64" s="1">
        <f t="shared" si="10"/>
        <v>910</v>
      </c>
      <c r="ML64" s="1">
        <v>25</v>
      </c>
      <c r="MM64" s="1">
        <v>3650</v>
      </c>
      <c r="MN64" s="1">
        <f t="shared" si="11"/>
        <v>1081</v>
      </c>
      <c r="MO64" s="1">
        <v>25</v>
      </c>
      <c r="MP64" s="1">
        <v>4437</v>
      </c>
      <c r="MQ64" s="1">
        <f t="shared" si="12"/>
        <v>1887</v>
      </c>
      <c r="MS64" s="5"/>
      <c r="MT64" s="5"/>
      <c r="MU64" s="1">
        <v>25</v>
      </c>
      <c r="MV64" s="1">
        <v>2255</v>
      </c>
      <c r="MW64" s="1">
        <f t="shared" si="13"/>
        <v>1045</v>
      </c>
      <c r="MX64" s="1">
        <v>25</v>
      </c>
      <c r="MY64" s="1">
        <v>2888</v>
      </c>
      <c r="MZ64" s="1">
        <f t="shared" si="14"/>
        <v>1620</v>
      </c>
      <c r="NA64" s="1">
        <v>25</v>
      </c>
      <c r="NB64" s="1">
        <v>2458</v>
      </c>
      <c r="NC64" s="1">
        <f t="shared" si="15"/>
        <v>1030</v>
      </c>
      <c r="ND64" s="1">
        <v>25</v>
      </c>
      <c r="NE64" s="1">
        <v>2461</v>
      </c>
      <c r="NF64" s="1">
        <f t="shared" si="16"/>
        <v>1088</v>
      </c>
      <c r="NH64" s="5"/>
      <c r="NI64" s="5"/>
      <c r="NJ64" s="1">
        <v>25</v>
      </c>
      <c r="NK64" s="1">
        <v>2810</v>
      </c>
      <c r="NL64" s="1">
        <f t="shared" si="17"/>
        <v>1051</v>
      </c>
      <c r="NM64" s="1">
        <v>25</v>
      </c>
      <c r="NN64" s="1">
        <v>3000</v>
      </c>
      <c r="NO64" s="1">
        <f t="shared" si="18"/>
        <v>1218</v>
      </c>
      <c r="NP64" s="1">
        <v>25</v>
      </c>
      <c r="NQ64" s="1">
        <v>3278</v>
      </c>
      <c r="NR64" s="1">
        <f t="shared" si="19"/>
        <v>1361</v>
      </c>
      <c r="NS64" s="1">
        <v>25</v>
      </c>
      <c r="NT64" s="1">
        <v>2977</v>
      </c>
      <c r="NU64" s="1">
        <f t="shared" si="20"/>
        <v>1000</v>
      </c>
    </row>
    <row r="65" spans="1:385" x14ac:dyDescent="0.25">
      <c r="A65" s="2"/>
      <c r="S65" s="5"/>
      <c r="U65" s="1" t="s">
        <v>45</v>
      </c>
      <c r="V65" s="1">
        <f>AVERAGE(V40:V64)</f>
        <v>122.80357205071857</v>
      </c>
      <c r="X65" s="1" t="s">
        <v>45</v>
      </c>
      <c r="Y65" s="1">
        <f>AVERAGE(Y40:Y64)</f>
        <v>180.61629076759263</v>
      </c>
      <c r="AA65" s="1" t="s">
        <v>45</v>
      </c>
      <c r="AB65" s="1">
        <f>AVERAGE(AB40:AB64)</f>
        <v>153.46846561625114</v>
      </c>
      <c r="AD65" s="1" t="s">
        <v>45</v>
      </c>
      <c r="AE65" s="1">
        <f>AVERAGE(AE40:AE64)</f>
        <v>145.4926009071161</v>
      </c>
      <c r="AJ65" s="1" t="s">
        <v>45</v>
      </c>
      <c r="AK65" s="1">
        <f>AVERAGE(AK40:AK64)</f>
        <v>101.51006072860291</v>
      </c>
      <c r="AM65" s="1" t="s">
        <v>45</v>
      </c>
      <c r="AN65" s="1">
        <f>AVERAGE(AN40:AN64)</f>
        <v>80.909282071641471</v>
      </c>
      <c r="AP65" s="1" t="s">
        <v>45</v>
      </c>
      <c r="AQ65" s="1">
        <f>AVERAGE(AQ40:AQ64)</f>
        <v>39.111037751252297</v>
      </c>
      <c r="AS65" s="1" t="s">
        <v>45</v>
      </c>
      <c r="AT65" s="1">
        <f>AVERAGE(AT40:AT64)</f>
        <v>36.729118936275199</v>
      </c>
      <c r="AV65" s="5"/>
      <c r="AW65" s="2"/>
      <c r="AX65" s="5"/>
      <c r="AY65" s="5"/>
      <c r="AZ65" s="5"/>
      <c r="BA65" s="5"/>
      <c r="BB65" s="5"/>
      <c r="BC65" s="5"/>
      <c r="BD65" s="5"/>
      <c r="BE65" s="5"/>
      <c r="BF65" s="5"/>
      <c r="BG65" s="5"/>
      <c r="BH65" s="5"/>
      <c r="BI65" s="5"/>
      <c r="BJ65" s="5"/>
      <c r="BK65" s="5"/>
      <c r="BL65" s="5"/>
      <c r="BN65" s="5"/>
      <c r="BQ65" s="1" t="s">
        <v>45</v>
      </c>
      <c r="BR65" s="1">
        <f>AVERAGE(BR40:BR64)</f>
        <v>384.68774359516908</v>
      </c>
      <c r="BT65" s="1" t="s">
        <v>45</v>
      </c>
      <c r="BU65" s="1">
        <f>AVERAGE(BU40:BU64)</f>
        <v>185.21718204810767</v>
      </c>
      <c r="BW65" s="1" t="s">
        <v>45</v>
      </c>
      <c r="BX65" s="1">
        <f>AVERAGE(BX40:BX64)</f>
        <v>93.386499635941121</v>
      </c>
      <c r="BZ65" s="1" t="s">
        <v>45</v>
      </c>
      <c r="CA65" s="1">
        <f>AVERAGE(CA40:CA64)</f>
        <v>48.948175677442684</v>
      </c>
      <c r="CC65" s="5"/>
      <c r="CD65" s="5"/>
      <c r="CF65" s="1" t="s">
        <v>45</v>
      </c>
      <c r="CG65" s="1">
        <f>AVERAGE(CG40:CG64)</f>
        <v>94.665150239391622</v>
      </c>
      <c r="CI65" s="1" t="s">
        <v>45</v>
      </c>
      <c r="CJ65" s="1">
        <f>AVERAGE(CJ40:CJ64)</f>
        <v>62.214503691929991</v>
      </c>
      <c r="CL65" s="1" t="s">
        <v>45</v>
      </c>
      <c r="CM65" s="1">
        <f>AVERAGE(CM40:CM64)</f>
        <v>23.009462042004788</v>
      </c>
      <c r="CO65" s="1" t="s">
        <v>45</v>
      </c>
      <c r="CP65" s="1">
        <f>AVERAGE(CP40:CP64)</f>
        <v>71.385690089648421</v>
      </c>
      <c r="CQ65" s="5"/>
      <c r="CR65" s="5"/>
      <c r="CS65" s="2"/>
      <c r="CU65" s="1" t="s">
        <v>45</v>
      </c>
      <c r="CV65" s="1">
        <f>AVERAGE(CV40:CV64)</f>
        <v>325.25835625582408</v>
      </c>
      <c r="CX65" s="1" t="s">
        <v>45</v>
      </c>
      <c r="CY65" s="1">
        <f>AVERAGE(CY40:CY64)</f>
        <v>283.75294531059524</v>
      </c>
      <c r="DA65" s="1" t="s">
        <v>45</v>
      </c>
      <c r="DB65" s="1">
        <f>AVERAGE(DB40:DB64)</f>
        <v>289.54904936107522</v>
      </c>
      <c r="DD65" s="1" t="s">
        <v>45</v>
      </c>
      <c r="DE65" s="1">
        <f>AVERAGE(DE40:DE64)</f>
        <v>272.37125330193408</v>
      </c>
      <c r="DG65" s="5"/>
      <c r="DH65" s="5"/>
      <c r="DJ65" s="1" t="s">
        <v>45</v>
      </c>
      <c r="DK65" s="1">
        <f>AVERAGE(DK40:DK64)</f>
        <v>264.542416805416</v>
      </c>
      <c r="DM65" s="1" t="s">
        <v>45</v>
      </c>
      <c r="DN65" s="1">
        <f>AVERAGE(DN40:DN64)</f>
        <v>362.62885314214719</v>
      </c>
      <c r="DP65" s="1" t="s">
        <v>45</v>
      </c>
      <c r="DQ65" s="1">
        <f>AVERAGE(DQ40:DQ64)</f>
        <v>263.63977922063083</v>
      </c>
      <c r="DS65" s="1" t="s">
        <v>45</v>
      </c>
      <c r="DT65" s="1">
        <f>AVERAGE(DT40:DT64)</f>
        <v>224.71924072954764</v>
      </c>
      <c r="DV65" s="5"/>
      <c r="DW65" s="5"/>
      <c r="DY65" s="1" t="s">
        <v>45</v>
      </c>
      <c r="DZ65" s="1">
        <f>AVERAGE(DZ40:DZ64)</f>
        <v>144.91626712187721</v>
      </c>
      <c r="EB65" s="1" t="s">
        <v>45</v>
      </c>
      <c r="EC65" s="1">
        <f>AVERAGE(EC40:EC64)</f>
        <v>181.59870926498675</v>
      </c>
      <c r="EE65" s="1" t="s">
        <v>45</v>
      </c>
      <c r="EF65" s="1">
        <f>AVERAGE(EF40:EF64)</f>
        <v>39.47129486501759</v>
      </c>
      <c r="EH65" s="1" t="s">
        <v>45</v>
      </c>
      <c r="EI65" s="1">
        <f>AVERAGE(EI40:EI64)</f>
        <v>82.653896094044029</v>
      </c>
      <c r="EJ65" s="5"/>
      <c r="EK65" s="5"/>
      <c r="EL65" s="2"/>
      <c r="EN65" s="1" t="s">
        <v>45</v>
      </c>
      <c r="EO65" s="1">
        <f>AVERAGE(EO40:EO64)</f>
        <v>272.42850708810164</v>
      </c>
      <c r="EQ65" s="1" t="s">
        <v>45</v>
      </c>
      <c r="ER65" s="1">
        <f>AVERAGE(ER40:ER64)</f>
        <v>311.81420881491755</v>
      </c>
      <c r="ET65" s="1" t="s">
        <v>45</v>
      </c>
      <c r="EU65" s="1">
        <f>AVERAGE(EU40:EU64)</f>
        <v>287.56229455784006</v>
      </c>
      <c r="EW65" s="1" t="s">
        <v>45</v>
      </c>
      <c r="EX65" s="1">
        <f>AVERAGE(EX40:EX64)</f>
        <v>271.93110567819826</v>
      </c>
      <c r="EZ65" s="5"/>
      <c r="FA65" s="5"/>
      <c r="FC65" s="1" t="s">
        <v>45</v>
      </c>
      <c r="FD65" s="1">
        <f>AVERAGE(FD40:FD64)</f>
        <v>70.470600322824836</v>
      </c>
      <c r="FF65" s="1" t="s">
        <v>45</v>
      </c>
      <c r="FG65" s="1">
        <f>AVERAGE(FG40:FG64)</f>
        <v>98.161680793466033</v>
      </c>
      <c r="FI65" s="1" t="s">
        <v>45</v>
      </c>
      <c r="FJ65" s="1">
        <f>AVERAGE(FJ40:FJ64)</f>
        <v>-166.40256936264839</v>
      </c>
      <c r="FL65" s="1" t="s">
        <v>45</v>
      </c>
      <c r="FM65" s="1">
        <f>AVERAGE(FM40:FM64)</f>
        <v>-21.049843749627197</v>
      </c>
      <c r="FO65" s="5"/>
      <c r="FP65" s="5"/>
      <c r="FR65" s="1" t="s">
        <v>45</v>
      </c>
      <c r="FS65" s="1">
        <f>AVERAGE(FS40:FS64)</f>
        <v>461.57502558098196</v>
      </c>
      <c r="FU65" s="1" t="s">
        <v>45</v>
      </c>
      <c r="FV65" s="1">
        <f>AVERAGE(FV40:FV64)</f>
        <v>316.84571024400435</v>
      </c>
      <c r="FX65" s="1" t="s">
        <v>45</v>
      </c>
      <c r="FY65" s="1">
        <f>AVERAGE(FY40:FY64)</f>
        <v>295.94778166608279</v>
      </c>
      <c r="GA65" s="1" t="s">
        <v>45</v>
      </c>
      <c r="GB65" s="1">
        <f>AVERAGE(GB40:GB64)</f>
        <v>302.88552900469085</v>
      </c>
      <c r="GE65" s="5"/>
      <c r="GG65" s="1" t="s">
        <v>45</v>
      </c>
      <c r="GH65" s="1">
        <f>AVERAGE(GH40:GH64)</f>
        <v>270.97551029617517</v>
      </c>
      <c r="GJ65" s="1" t="s">
        <v>45</v>
      </c>
      <c r="GK65" s="1">
        <f>AVERAGE(GK40:GK64)</f>
        <v>219.48751808345361</v>
      </c>
      <c r="GM65" s="1" t="s">
        <v>45</v>
      </c>
      <c r="GN65" s="1">
        <f>AVERAGE(GN40:GN64)</f>
        <v>315.76957373313473</v>
      </c>
      <c r="GP65" s="1" t="s">
        <v>45</v>
      </c>
      <c r="GQ65" s="1">
        <f>AVERAGE(GQ40:GQ64)</f>
        <v>272.10361466647242</v>
      </c>
      <c r="GR65" s="5"/>
      <c r="GS65" s="5"/>
      <c r="GT65" s="2"/>
      <c r="GU65" s="5"/>
      <c r="GV65" s="5"/>
      <c r="GW65" s="5"/>
      <c r="GX65" s="5"/>
      <c r="GY65" s="5"/>
      <c r="GZ65" s="5"/>
      <c r="HA65" s="5"/>
      <c r="HB65" s="5"/>
      <c r="HC65" s="5"/>
      <c r="HD65" s="5"/>
      <c r="HE65" s="5"/>
      <c r="HF65" s="5"/>
      <c r="HG65" s="5"/>
      <c r="HH65" s="5"/>
      <c r="HI65" s="5"/>
      <c r="HL65" s="5"/>
      <c r="HN65" s="1" t="s">
        <v>45</v>
      </c>
      <c r="HO65" s="1">
        <f>AVERAGE(HO40:HO64)</f>
        <v>1630.1177270045373</v>
      </c>
      <c r="HQ65" s="1" t="s">
        <v>45</v>
      </c>
      <c r="HR65" s="1">
        <f>AVERAGE(HR40:HR64)</f>
        <v>1553.0524474324748</v>
      </c>
      <c r="HT65" s="1" t="s">
        <v>45</v>
      </c>
      <c r="HU65" s="1">
        <f>AVERAGE(HU40:HU64)</f>
        <v>1548.9694494418588</v>
      </c>
      <c r="HW65" s="1" t="s">
        <v>45</v>
      </c>
      <c r="HX65" s="1">
        <f>AVERAGE(HX40:HX64)</f>
        <v>1545.8079012645176</v>
      </c>
      <c r="HZ65" s="5"/>
      <c r="IA65" s="5"/>
      <c r="IC65" s="1" t="s">
        <v>45</v>
      </c>
      <c r="ID65" s="1">
        <f>AVERAGE(ID40:ID64)</f>
        <v>2525.72878344529</v>
      </c>
      <c r="IF65" s="1" t="s">
        <v>45</v>
      </c>
      <c r="IG65" s="1">
        <f>AVERAGE(IG40:IG64)</f>
        <v>2495.1737874464252</v>
      </c>
      <c r="II65" s="1" t="s">
        <v>45</v>
      </c>
      <c r="IJ65" s="1">
        <f>AVERAGE(IJ40:IJ64)</f>
        <v>2547.7721827660575</v>
      </c>
      <c r="IL65" s="1" t="s">
        <v>45</v>
      </c>
      <c r="IM65" s="1">
        <f>AVERAGE(IM40:IM64)</f>
        <v>2576.0700149368663</v>
      </c>
      <c r="IN65" s="5"/>
      <c r="IO65" s="5"/>
      <c r="IP65" s="2"/>
      <c r="IQ65" s="5"/>
      <c r="IR65" s="5"/>
      <c r="IS65" s="5"/>
      <c r="IT65" s="5"/>
      <c r="IU65" s="5"/>
      <c r="IV65" s="5"/>
      <c r="IW65" s="5"/>
      <c r="IX65" s="5"/>
      <c r="IY65" s="5"/>
      <c r="IZ65" s="5"/>
      <c r="JA65" s="5"/>
      <c r="JB65" s="5"/>
      <c r="JC65" s="5"/>
      <c r="JD65" s="5"/>
      <c r="JE65" s="5"/>
      <c r="JG65" s="5"/>
      <c r="JH65" s="5"/>
      <c r="JJ65" s="1" t="s">
        <v>45</v>
      </c>
      <c r="JK65" s="1">
        <f>AVERAGE(JK40:JK64)</f>
        <v>1279.9895303023429</v>
      </c>
      <c r="JM65" s="1" t="s">
        <v>45</v>
      </c>
      <c r="JN65" s="1">
        <f>AVERAGE(JN40:JN64)</f>
        <v>1188.3544011371603</v>
      </c>
      <c r="JP65" s="1" t="s">
        <v>45</v>
      </c>
      <c r="JQ65" s="1">
        <f>AVERAGE(JQ40:JQ64)</f>
        <v>1106.2180892863671</v>
      </c>
      <c r="JS65" s="1" t="s">
        <v>45</v>
      </c>
      <c r="JT65" s="1">
        <f>AVERAGE(JT40:JT64)</f>
        <v>1111.9704330245286</v>
      </c>
      <c r="JV65" s="5"/>
      <c r="JW65" s="5"/>
      <c r="JY65" s="1" t="s">
        <v>45</v>
      </c>
      <c r="JZ65" s="1">
        <f>AVERAGE(JZ40:JZ64)</f>
        <v>1477.058034021291</v>
      </c>
      <c r="KB65" s="1" t="s">
        <v>45</v>
      </c>
      <c r="KC65" s="1">
        <f>AVERAGE(KC40:KC64)</f>
        <v>1407.7020060940488</v>
      </c>
      <c r="KE65" s="1" t="s">
        <v>45</v>
      </c>
      <c r="KF65" s="1">
        <f>AVERAGE(KF40:KF64)</f>
        <v>831.15792015626141</v>
      </c>
      <c r="KH65" s="1" t="s">
        <v>45</v>
      </c>
      <c r="KI65" s="1">
        <f>AVERAGE(KI40:KI64)</f>
        <v>524.85185519582603</v>
      </c>
      <c r="KJ65" s="5"/>
      <c r="KK65" s="5"/>
      <c r="KL65" s="2"/>
      <c r="KN65" s="1" t="s">
        <v>45</v>
      </c>
      <c r="KO65" s="1">
        <f>AVERAGE(KO40:KO64)</f>
        <v>1039.08</v>
      </c>
      <c r="KQ65" s="1" t="s">
        <v>45</v>
      </c>
      <c r="KR65" s="1">
        <f>AVERAGE(KR40:KR64)</f>
        <v>1186.44</v>
      </c>
      <c r="KT65" s="1" t="s">
        <v>45</v>
      </c>
      <c r="KU65" s="1">
        <f>AVERAGE(KU40:KU64)</f>
        <v>1111.1600000000001</v>
      </c>
      <c r="KW65" s="1" t="s">
        <v>45</v>
      </c>
      <c r="KX65" s="1">
        <f>AVERAGE(KX40:KX64)</f>
        <v>1393.4</v>
      </c>
      <c r="KZ65" s="5"/>
      <c r="LA65" s="5"/>
      <c r="LC65" s="1" t="s">
        <v>45</v>
      </c>
      <c r="LD65" s="1">
        <f>AVERAGE(LD40:LD64)</f>
        <v>1111.56</v>
      </c>
      <c r="LF65" s="1" t="s">
        <v>45</v>
      </c>
      <c r="LG65" s="1">
        <f>AVERAGE(LG40:LG64)</f>
        <v>970.56</v>
      </c>
      <c r="LI65" s="1" t="s">
        <v>45</v>
      </c>
      <c r="LJ65" s="1">
        <f>AVERAGE(LJ40:LJ64)</f>
        <v>1308.56</v>
      </c>
      <c r="LL65" s="1" t="s">
        <v>45</v>
      </c>
      <c r="LM65" s="1">
        <f>AVERAGE(LM40:LM64)</f>
        <v>885.96</v>
      </c>
      <c r="LO65" s="5"/>
      <c r="LP65" s="5"/>
      <c r="LR65" s="1" t="s">
        <v>45</v>
      </c>
      <c r="LS65" s="1">
        <f>AVERAGE(LS40:LS64)</f>
        <v>1010.96</v>
      </c>
      <c r="LU65" s="1" t="s">
        <v>45</v>
      </c>
      <c r="LV65" s="1">
        <f>AVERAGE(LV40:LV64)</f>
        <v>1106.56</v>
      </c>
      <c r="LX65" s="1" t="s">
        <v>45</v>
      </c>
      <c r="LY65" s="1">
        <f>AVERAGE(LY40:LY64)</f>
        <v>1173.32</v>
      </c>
      <c r="MA65" s="1" t="s">
        <v>45</v>
      </c>
      <c r="MB65" s="1">
        <f>AVERAGE(MB40:MB64)</f>
        <v>1167.8399999999999</v>
      </c>
      <c r="MC65" s="5"/>
      <c r="MD65" s="5"/>
      <c r="ME65" s="2"/>
      <c r="MG65" s="1" t="s">
        <v>45</v>
      </c>
      <c r="MH65" s="1">
        <f>AVERAGE(MH40:MH64)</f>
        <v>1290.04</v>
      </c>
      <c r="MJ65" s="1" t="s">
        <v>45</v>
      </c>
      <c r="MK65" s="1">
        <f>AVERAGE(MK40:MK64)</f>
        <v>1155.1600000000001</v>
      </c>
      <c r="MM65" s="1" t="s">
        <v>45</v>
      </c>
      <c r="MN65" s="1">
        <f>AVERAGE(MN40:MN64)</f>
        <v>1250</v>
      </c>
      <c r="MP65" s="1" t="s">
        <v>45</v>
      </c>
      <c r="MQ65" s="1">
        <f>AVERAGE(MQ40:MQ64)</f>
        <v>1289.32</v>
      </c>
      <c r="MS65" s="5"/>
      <c r="MT65" s="5"/>
      <c r="MV65" s="1" t="s">
        <v>45</v>
      </c>
      <c r="MW65" s="1">
        <f>AVERAGE(MW40:MW64)</f>
        <v>1060.2</v>
      </c>
      <c r="MY65" s="1" t="s">
        <v>45</v>
      </c>
      <c r="MZ65" s="1">
        <f>AVERAGE(MZ40:MZ64)</f>
        <v>1169</v>
      </c>
      <c r="NB65" s="1" t="s">
        <v>45</v>
      </c>
      <c r="NC65" s="1">
        <f>AVERAGE(NC40:NC64)</f>
        <v>1087.6400000000001</v>
      </c>
      <c r="NE65" s="1" t="s">
        <v>45</v>
      </c>
      <c r="NF65" s="1">
        <f>AVERAGE(NF40:NF64)</f>
        <v>1170.6400000000001</v>
      </c>
      <c r="NH65" s="5"/>
      <c r="NI65" s="5"/>
      <c r="NK65" s="1" t="s">
        <v>45</v>
      </c>
      <c r="NL65" s="1">
        <f>AVERAGE(NL40:NL64)</f>
        <v>1542.36</v>
      </c>
      <c r="NN65" s="1" t="s">
        <v>45</v>
      </c>
      <c r="NO65" s="1">
        <f>AVERAGE(NO40:NO64)</f>
        <v>1198.24</v>
      </c>
      <c r="NQ65" s="1" t="s">
        <v>45</v>
      </c>
      <c r="NR65" s="1">
        <f>AVERAGE(NR40:NR64)</f>
        <v>1529.52</v>
      </c>
      <c r="NT65" s="1" t="s">
        <v>45</v>
      </c>
      <c r="NU65" s="1">
        <f>AVERAGE(NU40:NU64)</f>
        <v>1147.8399999999999</v>
      </c>
    </row>
    <row r="66" spans="1:385" x14ac:dyDescent="0.25">
      <c r="A66" s="2"/>
      <c r="S66" s="5"/>
      <c r="AV66" s="5"/>
      <c r="AW66" s="2"/>
      <c r="AX66" s="5"/>
      <c r="AY66" s="5"/>
      <c r="AZ66" s="5"/>
      <c r="BA66" s="5"/>
      <c r="BB66" s="5"/>
      <c r="BC66" s="5"/>
      <c r="BD66" s="5"/>
      <c r="BE66" s="5"/>
      <c r="BF66" s="5"/>
      <c r="BG66" s="5"/>
      <c r="BH66" s="5"/>
      <c r="BI66" s="5"/>
      <c r="BJ66" s="5"/>
      <c r="BK66" s="5"/>
      <c r="BL66" s="5"/>
      <c r="BN66" s="5"/>
      <c r="CC66" s="5"/>
      <c r="CD66" s="5"/>
      <c r="CQ66" s="5"/>
      <c r="CR66" s="5"/>
      <c r="CS66" s="2"/>
      <c r="DG66" s="5"/>
      <c r="DH66" s="5"/>
      <c r="DV66" s="5"/>
      <c r="DW66" s="5"/>
      <c r="EJ66" s="5"/>
      <c r="EK66" s="5"/>
      <c r="EL66" s="2"/>
      <c r="EZ66" s="5"/>
      <c r="FA66" s="5"/>
      <c r="FO66" s="5"/>
      <c r="FP66" s="5"/>
      <c r="GE66" s="5"/>
      <c r="GR66" s="5"/>
      <c r="GS66" s="5"/>
      <c r="GT66" s="2"/>
      <c r="GU66" s="5"/>
      <c r="GV66" s="5"/>
      <c r="GW66" s="5"/>
      <c r="GX66" s="5"/>
      <c r="GY66" s="5"/>
      <c r="GZ66" s="5"/>
      <c r="HA66" s="5"/>
      <c r="HB66" s="5"/>
      <c r="HC66" s="5"/>
      <c r="HD66" s="5"/>
      <c r="HE66" s="5"/>
      <c r="HF66" s="5"/>
      <c r="HG66" s="5"/>
      <c r="HH66" s="5"/>
      <c r="HI66" s="5"/>
      <c r="HL66" s="5"/>
      <c r="HZ66" s="5"/>
      <c r="IA66" s="5"/>
      <c r="IN66" s="5"/>
      <c r="IO66" s="5"/>
      <c r="IP66" s="2"/>
      <c r="IQ66" s="5"/>
      <c r="IR66" s="5"/>
      <c r="IS66" s="5"/>
      <c r="IT66" s="5"/>
      <c r="IU66" s="5"/>
      <c r="IV66" s="5"/>
      <c r="IW66" s="5"/>
      <c r="IX66" s="5"/>
      <c r="IY66" s="5"/>
      <c r="IZ66" s="5"/>
      <c r="JA66" s="5"/>
      <c r="JB66" s="5"/>
      <c r="JC66" s="5"/>
      <c r="JD66" s="5"/>
      <c r="JE66" s="5"/>
      <c r="JG66" s="5"/>
      <c r="JH66" s="5"/>
      <c r="JV66" s="5"/>
      <c r="JW66" s="5"/>
      <c r="KG66" s="5"/>
      <c r="KH66" s="5"/>
      <c r="KI66" s="5"/>
      <c r="KJ66" s="5"/>
      <c r="KK66" s="5"/>
      <c r="KL66" s="2"/>
      <c r="KZ66" s="5"/>
      <c r="LA66" s="5"/>
      <c r="LO66" s="5"/>
      <c r="LP66" s="5"/>
      <c r="MC66" s="5"/>
      <c r="MD66" s="5"/>
      <c r="ME66" s="2"/>
      <c r="MS66" s="5"/>
      <c r="MT66" s="5"/>
      <c r="NH66" s="5"/>
      <c r="NI66" s="5"/>
    </row>
    <row r="67" spans="1:385" x14ac:dyDescent="0.25">
      <c r="A67" s="2" t="s">
        <v>29</v>
      </c>
      <c r="B67" s="5" t="s">
        <v>4</v>
      </c>
      <c r="S67" s="5" t="s">
        <v>29</v>
      </c>
      <c r="T67" s="5" t="s">
        <v>4</v>
      </c>
      <c r="AH67" s="1" t="s">
        <v>29</v>
      </c>
      <c r="AI67" s="5" t="s">
        <v>4</v>
      </c>
      <c r="AV67" s="5"/>
      <c r="AW67" s="2" t="s">
        <v>29</v>
      </c>
      <c r="AX67" s="5" t="s">
        <v>14</v>
      </c>
      <c r="BN67" s="5"/>
      <c r="BO67" s="1" t="s">
        <v>29</v>
      </c>
      <c r="BP67" s="5" t="s">
        <v>14</v>
      </c>
      <c r="CC67" s="5"/>
      <c r="CD67" s="1" t="s">
        <v>29</v>
      </c>
      <c r="CE67" s="5" t="s">
        <v>14</v>
      </c>
      <c r="CQ67" s="5"/>
      <c r="CR67" s="5"/>
      <c r="CS67" s="2" t="s">
        <v>29</v>
      </c>
      <c r="CT67" s="5" t="s">
        <v>16</v>
      </c>
      <c r="DG67" s="5"/>
      <c r="DH67" s="1" t="s">
        <v>29</v>
      </c>
      <c r="DI67" s="5" t="s">
        <v>16</v>
      </c>
      <c r="DV67" s="5"/>
      <c r="DW67" s="1" t="s">
        <v>29</v>
      </c>
      <c r="DX67" s="5" t="s">
        <v>16</v>
      </c>
      <c r="EJ67" s="5"/>
      <c r="EK67" s="5"/>
      <c r="EL67" s="2" t="s">
        <v>29</v>
      </c>
      <c r="EM67" s="5" t="s">
        <v>17</v>
      </c>
      <c r="EZ67" s="5"/>
      <c r="FA67" s="1" t="s">
        <v>29</v>
      </c>
      <c r="FB67" s="5" t="s">
        <v>17</v>
      </c>
      <c r="FC67" s="5"/>
      <c r="FO67" s="5"/>
      <c r="FP67" s="1" t="s">
        <v>29</v>
      </c>
      <c r="FQ67" s="5" t="s">
        <v>17</v>
      </c>
      <c r="FR67" s="5"/>
      <c r="GE67" s="1" t="s">
        <v>29</v>
      </c>
      <c r="GF67" s="5" t="s">
        <v>17</v>
      </c>
      <c r="GG67" s="5"/>
      <c r="GR67" s="5"/>
      <c r="GS67" s="5"/>
      <c r="GT67" s="2" t="s">
        <v>29</v>
      </c>
      <c r="GU67" s="5" t="s">
        <v>18</v>
      </c>
      <c r="HL67" s="1" t="s">
        <v>29</v>
      </c>
      <c r="HM67" s="5" t="s">
        <v>18</v>
      </c>
      <c r="HZ67" s="5"/>
      <c r="IA67" s="1" t="s">
        <v>29</v>
      </c>
      <c r="IB67" s="5" t="s">
        <v>18</v>
      </c>
      <c r="IN67" s="5"/>
      <c r="IO67" s="5"/>
      <c r="IP67" s="2" t="s">
        <v>29</v>
      </c>
      <c r="IQ67" s="5" t="s">
        <v>19</v>
      </c>
      <c r="JG67" s="5"/>
      <c r="JH67" s="1" t="s">
        <v>29</v>
      </c>
      <c r="JI67" s="5" t="s">
        <v>19</v>
      </c>
      <c r="JV67" s="5"/>
      <c r="JW67" s="1" t="s">
        <v>29</v>
      </c>
      <c r="JX67" s="5" t="s">
        <v>19</v>
      </c>
      <c r="KJ67" s="5"/>
      <c r="KK67" s="5"/>
      <c r="KL67" s="2" t="s">
        <v>29</v>
      </c>
      <c r="KM67" s="5" t="s">
        <v>20</v>
      </c>
      <c r="KZ67" s="5"/>
      <c r="LA67" s="1" t="s">
        <v>29</v>
      </c>
      <c r="LB67" s="5" t="s">
        <v>20</v>
      </c>
      <c r="LO67" s="5"/>
      <c r="LP67" s="1" t="s">
        <v>29</v>
      </c>
      <c r="LQ67" s="5" t="s">
        <v>20</v>
      </c>
      <c r="MC67" s="5"/>
      <c r="MD67" s="5"/>
      <c r="ME67" s="2" t="s">
        <v>29</v>
      </c>
      <c r="MF67" s="5" t="s">
        <v>21</v>
      </c>
      <c r="MS67" s="5"/>
      <c r="MT67" s="1" t="s">
        <v>29</v>
      </c>
      <c r="MU67" s="5" t="s">
        <v>21</v>
      </c>
      <c r="NH67" s="5"/>
      <c r="NI67" s="1" t="s">
        <v>29</v>
      </c>
      <c r="NJ67" s="5" t="s">
        <v>21</v>
      </c>
    </row>
    <row r="68" spans="1:385" x14ac:dyDescent="0.25">
      <c r="A68" s="2" t="s">
        <v>47</v>
      </c>
      <c r="B68" s="1" t="s">
        <v>40</v>
      </c>
      <c r="D68" s="1" t="s">
        <v>53</v>
      </c>
      <c r="E68" s="1">
        <f>AVERAGE(D96, G96, J96, M96, P96)</f>
        <v>126.83999999999999</v>
      </c>
      <c r="S68" s="5" t="s">
        <v>47</v>
      </c>
      <c r="T68" s="1" t="s">
        <v>48</v>
      </c>
      <c r="V68" s="1" t="s">
        <v>54</v>
      </c>
      <c r="W68" s="1">
        <f>AVERAGE(V101, Y101, AB101, AE101)</f>
        <v>179.54653481875957</v>
      </c>
      <c r="AH68" s="1" t="s">
        <v>47</v>
      </c>
      <c r="AI68" s="1" t="s">
        <v>50</v>
      </c>
      <c r="AK68" s="1" t="s">
        <v>51</v>
      </c>
      <c r="AL68" s="1">
        <f>AVERAGE(AK101, AN101, AQ101, AT101)</f>
        <v>75.973593330038412</v>
      </c>
      <c r="AV68" s="5"/>
      <c r="AW68" s="2" t="s">
        <v>47</v>
      </c>
      <c r="AX68" s="5" t="s">
        <v>40</v>
      </c>
      <c r="AZ68" s="1" t="s">
        <v>46</v>
      </c>
      <c r="BA68" s="1">
        <f>AVERAGE(AZ96, BC96, BF96, BI96, BL96)</f>
        <v>1070.67</v>
      </c>
      <c r="BB68" s="5"/>
      <c r="BN68" s="5"/>
      <c r="BO68" s="1" t="s">
        <v>47</v>
      </c>
      <c r="BP68" s="5" t="s">
        <v>48</v>
      </c>
      <c r="BR68" s="1" t="s">
        <v>49</v>
      </c>
      <c r="BS68" s="1">
        <f>AVERAGE(BR101, BU101, BX101, CA101)</f>
        <v>480.30057068785032</v>
      </c>
      <c r="BT68" s="5"/>
      <c r="CC68" s="5"/>
      <c r="CD68" s="1" t="s">
        <v>47</v>
      </c>
      <c r="CE68" s="5" t="s">
        <v>50</v>
      </c>
      <c r="CG68" s="1" t="s">
        <v>56</v>
      </c>
      <c r="CH68" s="1">
        <f>AVERAGE(CG101, CJ101, CM101, CP101)</f>
        <v>792.98468386716513</v>
      </c>
      <c r="CI68" s="5"/>
      <c r="CQ68" s="5"/>
      <c r="CR68" s="5"/>
      <c r="CS68" s="2" t="s">
        <v>47</v>
      </c>
      <c r="CT68" s="5" t="s">
        <v>40</v>
      </c>
      <c r="CV68" s="1" t="s">
        <v>46</v>
      </c>
      <c r="CW68" s="1">
        <f>AVERAGE(CV101, CY101, DB101, DE101)</f>
        <v>449.1054865729817</v>
      </c>
      <c r="CX68" s="5"/>
      <c r="DG68" s="5"/>
      <c r="DH68" s="1" t="s">
        <v>47</v>
      </c>
      <c r="DI68" s="5" t="s">
        <v>48</v>
      </c>
      <c r="DK68" s="1" t="s">
        <v>49</v>
      </c>
      <c r="DL68" s="1">
        <f>AVERAGE(DK101, DN101, DQ101, DT101)</f>
        <v>495.48342420277794</v>
      </c>
      <c r="DM68" s="5"/>
      <c r="DV68" s="5"/>
      <c r="DW68" s="1" t="s">
        <v>47</v>
      </c>
      <c r="DX68" s="5" t="s">
        <v>50</v>
      </c>
      <c r="DZ68" s="1" t="s">
        <v>56</v>
      </c>
      <c r="EA68" s="1">
        <f>AVERAGE(DZ101, EC101, EF101, EI101)</f>
        <v>253.32167929955682</v>
      </c>
      <c r="EB68" s="5"/>
      <c r="EJ68" s="5"/>
      <c r="EK68" s="5"/>
      <c r="EL68" s="2" t="s">
        <v>47</v>
      </c>
      <c r="EM68" s="5" t="s">
        <v>40</v>
      </c>
      <c r="EO68" s="1" t="s">
        <v>46</v>
      </c>
      <c r="EP68" s="1">
        <f>AVERAGE(EO101, ER101, EU101, EX101)</f>
        <v>653.20339147309915</v>
      </c>
      <c r="EQ68" s="5"/>
      <c r="EZ68" s="5"/>
      <c r="FA68" s="1" t="s">
        <v>30</v>
      </c>
      <c r="FB68" s="5" t="s">
        <v>48</v>
      </c>
      <c r="FC68" s="5"/>
      <c r="FD68" s="1" t="s">
        <v>49</v>
      </c>
      <c r="FE68" s="1">
        <f>AVERAGE(FD101, FG101, FJ101, FM101)</f>
        <v>661.66140802772475</v>
      </c>
      <c r="FF68" s="5"/>
      <c r="FO68" s="5"/>
      <c r="FP68" s="1" t="s">
        <v>47</v>
      </c>
      <c r="FQ68" s="5" t="s">
        <v>50</v>
      </c>
      <c r="FR68" s="5"/>
      <c r="FS68" s="1" t="s">
        <v>56</v>
      </c>
      <c r="FT68" s="1">
        <f>AVERAGE(FS101, FV101, FY101, GB101)</f>
        <v>1425.2087899201845</v>
      </c>
      <c r="FU68" s="5"/>
      <c r="GE68" s="1" t="s">
        <v>47</v>
      </c>
      <c r="GF68" s="5" t="s">
        <v>67</v>
      </c>
      <c r="GG68" s="5"/>
      <c r="GH68" s="1" t="s">
        <v>69</v>
      </c>
      <c r="GI68" s="1">
        <f>AVERAGE(GH101, GK101, GN101, GQ101)</f>
        <v>706.35259388968211</v>
      </c>
      <c r="GJ68" s="5"/>
      <c r="GR68" s="5"/>
      <c r="GS68" s="5"/>
      <c r="GT68" s="2" t="s">
        <v>47</v>
      </c>
      <c r="GU68" s="5" t="s">
        <v>40</v>
      </c>
      <c r="GW68" s="1" t="s">
        <v>46</v>
      </c>
      <c r="GX68" s="1">
        <f>AVERAGE(GW96, GZ96, HC96, HF96, HI96)</f>
        <v>15109.41</v>
      </c>
      <c r="GY68" s="5"/>
      <c r="HL68" s="1" t="s">
        <v>47</v>
      </c>
      <c r="HM68" s="5" t="s">
        <v>48</v>
      </c>
      <c r="HO68" s="1" t="s">
        <v>49</v>
      </c>
      <c r="HP68" s="1">
        <f>AVERAGE(HO101, HR101, HU101, HX101)</f>
        <v>14794.305843222832</v>
      </c>
      <c r="HZ68" s="5"/>
      <c r="IA68" s="1" t="s">
        <v>47</v>
      </c>
      <c r="IB68" s="5" t="s">
        <v>50</v>
      </c>
      <c r="ID68" s="1" t="s">
        <v>56</v>
      </c>
      <c r="IE68" s="1">
        <f>AVERAGE(ID101, IG101, IJ101, IM101)</f>
        <v>14986.521309421005</v>
      </c>
      <c r="IF68" s="5"/>
      <c r="IN68" s="5"/>
      <c r="IO68" s="5"/>
      <c r="IP68" s="2" t="s">
        <v>47</v>
      </c>
      <c r="IQ68" s="5" t="s">
        <v>40</v>
      </c>
      <c r="IS68" s="1" t="s">
        <v>46</v>
      </c>
      <c r="IT68" s="1">
        <f>AVERAGE(IS96, IV96, IY96, JB96, JE96)</f>
        <v>4992.87</v>
      </c>
      <c r="IU68" s="5"/>
      <c r="JG68" s="5"/>
      <c r="JH68" s="1" t="s">
        <v>47</v>
      </c>
      <c r="JI68" s="5" t="s">
        <v>48</v>
      </c>
      <c r="JK68" s="1" t="s">
        <v>49</v>
      </c>
      <c r="JL68" s="1">
        <f>AVERAGE(JK101, JN101, JQ101, JT101)</f>
        <v>3543.3311277135081</v>
      </c>
      <c r="JM68" s="5"/>
      <c r="JV68" s="5"/>
      <c r="JW68" s="1" t="s">
        <v>47</v>
      </c>
      <c r="JX68" s="5" t="s">
        <v>50</v>
      </c>
      <c r="JZ68" s="1" t="s">
        <v>56</v>
      </c>
      <c r="KA68" s="1">
        <f>AVERAGE(JZ101, KC101, KF101, KI101)</f>
        <v>3330.6189658616963</v>
      </c>
      <c r="KB68" s="5"/>
      <c r="KJ68" s="5"/>
      <c r="KK68" s="5"/>
      <c r="KL68" s="2" t="s">
        <v>47</v>
      </c>
      <c r="KM68" s="5" t="s">
        <v>40</v>
      </c>
      <c r="KO68" s="1" t="s">
        <v>46</v>
      </c>
      <c r="KP68" s="1">
        <f>AVERAGE(KO101, KR101, KU101, KX101)</f>
        <v>927.71999999999991</v>
      </c>
      <c r="KQ68" s="5"/>
      <c r="KZ68" s="5"/>
      <c r="LA68" s="1" t="s">
        <v>47</v>
      </c>
      <c r="LB68" s="5" t="s">
        <v>48</v>
      </c>
      <c r="LD68" s="1" t="s">
        <v>49</v>
      </c>
      <c r="LE68" s="1">
        <f>AVERAGE(LD101, LG101, LJ101, LM101)</f>
        <v>759.83</v>
      </c>
      <c r="LF68" s="5"/>
      <c r="LO68" s="5"/>
      <c r="LP68" s="1" t="s">
        <v>47</v>
      </c>
      <c r="LQ68" s="5" t="s">
        <v>50</v>
      </c>
      <c r="LS68" s="1" t="s">
        <v>56</v>
      </c>
      <c r="LT68" s="1">
        <f>AVERAGE(LS101, LV101, LY101, MB101)</f>
        <v>688.83999999999992</v>
      </c>
      <c r="LU68" s="5"/>
      <c r="MC68" s="5"/>
      <c r="MD68" s="5"/>
      <c r="ME68" s="2" t="s">
        <v>47</v>
      </c>
      <c r="MF68" s="5" t="s">
        <v>40</v>
      </c>
      <c r="MH68" s="1" t="s">
        <v>46</v>
      </c>
      <c r="MI68" s="1">
        <f>AVERAGE(MH101, MK101, MN101, MQ101)</f>
        <v>1110.9000000000001</v>
      </c>
      <c r="MJ68" s="5"/>
      <c r="MS68" s="5"/>
      <c r="MT68" s="1" t="s">
        <v>30</v>
      </c>
      <c r="MU68" s="5" t="s">
        <v>48</v>
      </c>
      <c r="MW68" s="1" t="s">
        <v>49</v>
      </c>
      <c r="MX68" s="1">
        <f>AVERAGE(MW101, MZ101, NC101, NF101)</f>
        <v>975.26</v>
      </c>
      <c r="MY68" s="5"/>
      <c r="NH68" s="5"/>
      <c r="NI68" s="1" t="s">
        <v>30</v>
      </c>
      <c r="NJ68" s="5" t="s">
        <v>50</v>
      </c>
      <c r="NL68" s="1" t="s">
        <v>56</v>
      </c>
      <c r="NM68" s="1">
        <f>AVERAGE(NL101, NO101, NR101, NU101)</f>
        <v>1069.04</v>
      </c>
      <c r="NN68" s="5"/>
    </row>
    <row r="69" spans="1:385" x14ac:dyDescent="0.25">
      <c r="A69" s="2" t="s">
        <v>31</v>
      </c>
      <c r="B69" s="3" t="s">
        <v>52</v>
      </c>
      <c r="S69" s="5" t="s">
        <v>31</v>
      </c>
      <c r="T69" s="3" t="s">
        <v>52</v>
      </c>
      <c r="AH69" s="1" t="s">
        <v>31</v>
      </c>
      <c r="AI69" s="3" t="s">
        <v>52</v>
      </c>
      <c r="AJ69" s="1" t="s">
        <v>36</v>
      </c>
      <c r="AV69" s="5"/>
      <c r="AW69" s="2" t="s">
        <v>31</v>
      </c>
      <c r="AX69" s="6" t="s">
        <v>52</v>
      </c>
      <c r="BN69" s="5"/>
      <c r="BO69" s="1" t="s">
        <v>31</v>
      </c>
      <c r="BP69" s="6" t="s">
        <v>52</v>
      </c>
      <c r="CC69" s="5"/>
      <c r="CD69" s="1" t="s">
        <v>31</v>
      </c>
      <c r="CE69" s="6" t="s">
        <v>52</v>
      </c>
      <c r="CQ69" s="5"/>
      <c r="CR69" s="5"/>
      <c r="CS69" s="2" t="s">
        <v>31</v>
      </c>
      <c r="CT69" s="6" t="s">
        <v>52</v>
      </c>
      <c r="DG69" s="5"/>
      <c r="DH69" s="1" t="s">
        <v>31</v>
      </c>
      <c r="DI69" s="6" t="s">
        <v>52</v>
      </c>
      <c r="DV69" s="5"/>
      <c r="DW69" s="1" t="s">
        <v>31</v>
      </c>
      <c r="DX69" s="6" t="s">
        <v>52</v>
      </c>
      <c r="EJ69" s="5"/>
      <c r="EK69" s="5"/>
      <c r="EL69" s="2" t="s">
        <v>31</v>
      </c>
      <c r="EM69" s="6" t="s">
        <v>52</v>
      </c>
      <c r="EZ69" s="5"/>
      <c r="FA69" s="1" t="s">
        <v>31</v>
      </c>
      <c r="FB69" s="6" t="s">
        <v>52</v>
      </c>
      <c r="FC69" s="5"/>
      <c r="FO69" s="5"/>
      <c r="FP69" s="1" t="s">
        <v>31</v>
      </c>
      <c r="FQ69" s="6" t="s">
        <v>52</v>
      </c>
      <c r="FR69" s="5"/>
      <c r="GE69" s="1" t="s">
        <v>31</v>
      </c>
      <c r="GF69" s="6" t="s">
        <v>52</v>
      </c>
      <c r="GG69" s="5"/>
      <c r="GR69" s="5"/>
      <c r="GS69" s="5"/>
      <c r="GT69" s="2" t="s">
        <v>31</v>
      </c>
      <c r="GU69" s="6" t="s">
        <v>75</v>
      </c>
      <c r="HL69" s="1" t="s">
        <v>31</v>
      </c>
      <c r="HM69" s="6" t="s">
        <v>75</v>
      </c>
      <c r="HQ69" s="5"/>
      <c r="HZ69" s="5"/>
      <c r="IA69" s="1" t="s">
        <v>31</v>
      </c>
      <c r="IB69" s="6" t="s">
        <v>75</v>
      </c>
      <c r="IN69" s="5"/>
      <c r="IO69" s="5"/>
      <c r="IP69" s="2" t="s">
        <v>31</v>
      </c>
      <c r="IQ69" s="6" t="s">
        <v>52</v>
      </c>
      <c r="JG69" s="5"/>
      <c r="JH69" s="1" t="s">
        <v>31</v>
      </c>
      <c r="JI69" s="6" t="s">
        <v>52</v>
      </c>
      <c r="JV69" s="5"/>
      <c r="JW69" s="1" t="s">
        <v>31</v>
      </c>
      <c r="JX69" s="6" t="s">
        <v>52</v>
      </c>
      <c r="KJ69" s="5"/>
      <c r="KK69" s="5"/>
      <c r="KL69" s="2" t="s">
        <v>31</v>
      </c>
      <c r="KM69" s="6" t="s">
        <v>52</v>
      </c>
      <c r="KZ69" s="5"/>
      <c r="LA69" s="1" t="s">
        <v>31</v>
      </c>
      <c r="LB69" s="6" t="s">
        <v>52</v>
      </c>
      <c r="LO69" s="5"/>
      <c r="LP69" s="1" t="s">
        <v>31</v>
      </c>
      <c r="LQ69" s="6" t="s">
        <v>52</v>
      </c>
      <c r="MC69" s="5"/>
      <c r="MD69" s="5"/>
      <c r="ME69" s="2" t="s">
        <v>31</v>
      </c>
      <c r="MF69" s="6" t="s">
        <v>52</v>
      </c>
      <c r="MS69" s="5"/>
      <c r="MT69" s="1" t="s">
        <v>31</v>
      </c>
      <c r="MU69" s="6" t="s">
        <v>52</v>
      </c>
      <c r="NH69" s="5"/>
      <c r="NI69" s="1" t="s">
        <v>31</v>
      </c>
      <c r="NJ69" s="6" t="s">
        <v>52</v>
      </c>
    </row>
    <row r="70" spans="1:385" x14ac:dyDescent="0.25">
      <c r="A70" s="2" t="s">
        <v>41</v>
      </c>
      <c r="B70" s="1">
        <v>1</v>
      </c>
      <c r="E70" s="1">
        <v>2</v>
      </c>
      <c r="H70" s="1">
        <v>3</v>
      </c>
      <c r="K70" s="1">
        <v>4</v>
      </c>
      <c r="N70" s="1">
        <v>5</v>
      </c>
      <c r="S70" s="5" t="s">
        <v>41</v>
      </c>
      <c r="T70" s="1">
        <v>1</v>
      </c>
      <c r="W70" s="1">
        <v>2</v>
      </c>
      <c r="Z70" s="1">
        <v>3</v>
      </c>
      <c r="AC70" s="1">
        <v>4</v>
      </c>
      <c r="AH70" s="1" t="s">
        <v>41</v>
      </c>
      <c r="AI70" s="1">
        <v>1</v>
      </c>
      <c r="AL70" s="1">
        <v>2</v>
      </c>
      <c r="AO70" s="1">
        <v>3</v>
      </c>
      <c r="AR70" s="1">
        <v>4</v>
      </c>
      <c r="AV70" s="5"/>
      <c r="AW70" s="2" t="s">
        <v>41</v>
      </c>
      <c r="AX70" s="5">
        <v>1</v>
      </c>
      <c r="BA70" s="1">
        <v>2</v>
      </c>
      <c r="BD70" s="1">
        <v>3</v>
      </c>
      <c r="BG70" s="1">
        <v>4</v>
      </c>
      <c r="BJ70" s="1">
        <v>5</v>
      </c>
      <c r="BN70" s="5"/>
      <c r="BO70" s="1" t="s">
        <v>41</v>
      </c>
      <c r="BP70" s="5">
        <v>1</v>
      </c>
      <c r="BS70" s="1">
        <v>2</v>
      </c>
      <c r="BV70" s="1">
        <v>3</v>
      </c>
      <c r="BY70" s="1">
        <v>4</v>
      </c>
      <c r="CC70" s="5"/>
      <c r="CD70" s="1" t="s">
        <v>41</v>
      </c>
      <c r="CE70" s="5">
        <v>1</v>
      </c>
      <c r="CH70" s="1">
        <v>2</v>
      </c>
      <c r="CK70" s="1">
        <v>3</v>
      </c>
      <c r="CN70" s="1">
        <v>4</v>
      </c>
      <c r="CQ70" s="5"/>
      <c r="CR70" s="5"/>
      <c r="CS70" s="2" t="s">
        <v>41</v>
      </c>
      <c r="CT70" s="5">
        <v>1</v>
      </c>
      <c r="CW70" s="1">
        <v>2</v>
      </c>
      <c r="CZ70" s="1">
        <v>3</v>
      </c>
      <c r="DC70" s="1">
        <v>4</v>
      </c>
      <c r="DG70" s="5"/>
      <c r="DH70" s="1" t="s">
        <v>41</v>
      </c>
      <c r="DI70" s="5">
        <v>1</v>
      </c>
      <c r="DL70" s="1">
        <v>2</v>
      </c>
      <c r="DO70" s="1">
        <v>3</v>
      </c>
      <c r="DR70" s="1">
        <v>4</v>
      </c>
      <c r="DV70" s="5"/>
      <c r="DW70" s="1" t="s">
        <v>41</v>
      </c>
      <c r="DX70" s="5">
        <v>1</v>
      </c>
      <c r="EA70" s="1">
        <v>2</v>
      </c>
      <c r="ED70" s="1">
        <v>3</v>
      </c>
      <c r="EG70" s="1">
        <v>4</v>
      </c>
      <c r="EJ70" s="5"/>
      <c r="EK70" s="5"/>
      <c r="EL70" s="2" t="s">
        <v>41</v>
      </c>
      <c r="EM70" s="5">
        <v>1</v>
      </c>
      <c r="EP70" s="1">
        <v>2</v>
      </c>
      <c r="ES70" s="1">
        <v>3</v>
      </c>
      <c r="EV70" s="1">
        <v>4</v>
      </c>
      <c r="EZ70" s="5"/>
      <c r="FA70" s="1" t="s">
        <v>32</v>
      </c>
      <c r="FB70" s="5">
        <v>1</v>
      </c>
      <c r="FC70" s="5"/>
      <c r="FE70" s="1">
        <v>2</v>
      </c>
      <c r="FH70" s="1">
        <v>3</v>
      </c>
      <c r="FK70" s="1">
        <v>4</v>
      </c>
      <c r="FO70" s="5"/>
      <c r="FP70" s="1" t="s">
        <v>41</v>
      </c>
      <c r="FQ70" s="5">
        <v>1</v>
      </c>
      <c r="FR70" s="5"/>
      <c r="FT70" s="1">
        <v>2</v>
      </c>
      <c r="FW70" s="1">
        <v>3</v>
      </c>
      <c r="FZ70" s="1">
        <v>4</v>
      </c>
      <c r="GE70" s="1" t="s">
        <v>41</v>
      </c>
      <c r="GF70" s="5">
        <v>1</v>
      </c>
      <c r="GG70" s="5"/>
      <c r="GI70" s="1">
        <v>2</v>
      </c>
      <c r="GL70" s="1">
        <v>3</v>
      </c>
      <c r="GO70" s="1">
        <v>4</v>
      </c>
      <c r="GR70" s="5"/>
      <c r="GS70" s="5"/>
      <c r="GT70" s="2" t="s">
        <v>41</v>
      </c>
      <c r="GU70" s="5">
        <v>1</v>
      </c>
      <c r="GX70" s="1">
        <v>2</v>
      </c>
      <c r="HA70" s="1">
        <v>3</v>
      </c>
      <c r="HD70" s="1">
        <v>4</v>
      </c>
      <c r="HG70" s="1">
        <v>5</v>
      </c>
      <c r="HL70" s="1" t="s">
        <v>41</v>
      </c>
      <c r="HM70" s="5">
        <v>1</v>
      </c>
      <c r="HP70" s="1">
        <v>2</v>
      </c>
      <c r="HS70" s="1">
        <v>3</v>
      </c>
      <c r="HV70" s="1">
        <v>4</v>
      </c>
      <c r="HZ70" s="5"/>
      <c r="IA70" s="1" t="s">
        <v>41</v>
      </c>
      <c r="IB70" s="5">
        <v>1</v>
      </c>
      <c r="IE70" s="1">
        <v>2</v>
      </c>
      <c r="IH70" s="1">
        <v>3</v>
      </c>
      <c r="IK70" s="1">
        <v>4</v>
      </c>
      <c r="IN70" s="5"/>
      <c r="IO70" s="5"/>
      <c r="IP70" s="2" t="s">
        <v>41</v>
      </c>
      <c r="IQ70" s="5">
        <v>1</v>
      </c>
      <c r="IT70" s="1">
        <v>2</v>
      </c>
      <c r="IW70" s="1">
        <v>3</v>
      </c>
      <c r="IZ70" s="1">
        <v>4</v>
      </c>
      <c r="JC70" s="1">
        <v>5</v>
      </c>
      <c r="JG70" s="5"/>
      <c r="JH70" s="1" t="s">
        <v>41</v>
      </c>
      <c r="JI70" s="5">
        <v>1</v>
      </c>
      <c r="JL70" s="1">
        <v>2</v>
      </c>
      <c r="JO70" s="1">
        <v>3</v>
      </c>
      <c r="JR70" s="1">
        <v>4</v>
      </c>
      <c r="JV70" s="5"/>
      <c r="JW70" s="1" t="s">
        <v>41</v>
      </c>
      <c r="JX70" s="5">
        <v>1</v>
      </c>
      <c r="KA70" s="1">
        <v>2</v>
      </c>
      <c r="KD70" s="1">
        <v>3</v>
      </c>
      <c r="KG70" s="1">
        <v>4</v>
      </c>
      <c r="KJ70" s="5"/>
      <c r="KK70" s="5"/>
      <c r="KL70" s="2" t="s">
        <v>41</v>
      </c>
      <c r="KM70" s="5">
        <v>1</v>
      </c>
      <c r="KP70" s="1">
        <v>2</v>
      </c>
      <c r="KS70" s="1">
        <v>3</v>
      </c>
      <c r="KV70" s="1">
        <v>4</v>
      </c>
      <c r="KZ70" s="5"/>
      <c r="LA70" s="1" t="s">
        <v>41</v>
      </c>
      <c r="LB70" s="5">
        <v>1</v>
      </c>
      <c r="LE70" s="1">
        <v>2</v>
      </c>
      <c r="LH70" s="1">
        <v>3</v>
      </c>
      <c r="LK70" s="1">
        <v>4</v>
      </c>
      <c r="LO70" s="5"/>
      <c r="LP70" s="1" t="s">
        <v>41</v>
      </c>
      <c r="LQ70" s="5">
        <v>1</v>
      </c>
      <c r="LT70" s="1">
        <v>2</v>
      </c>
      <c r="LW70" s="1">
        <v>3</v>
      </c>
      <c r="LZ70" s="1">
        <v>4</v>
      </c>
      <c r="MC70" s="5"/>
      <c r="MD70" s="5"/>
      <c r="ME70" s="2" t="s">
        <v>41</v>
      </c>
      <c r="MF70" s="5">
        <v>1</v>
      </c>
      <c r="MI70" s="1">
        <v>2</v>
      </c>
      <c r="ML70" s="1">
        <v>3</v>
      </c>
      <c r="MO70" s="1">
        <v>4</v>
      </c>
      <c r="MS70" s="5"/>
      <c r="MT70" s="1" t="s">
        <v>32</v>
      </c>
      <c r="MU70" s="5">
        <v>1</v>
      </c>
      <c r="MX70" s="1">
        <v>2</v>
      </c>
      <c r="NA70" s="1">
        <v>3</v>
      </c>
      <c r="ND70" s="1">
        <v>4</v>
      </c>
      <c r="NH70" s="5"/>
      <c r="NI70" s="1" t="s">
        <v>32</v>
      </c>
      <c r="NJ70" s="5">
        <v>1</v>
      </c>
      <c r="NM70" s="1">
        <v>2</v>
      </c>
      <c r="NP70" s="5">
        <v>3</v>
      </c>
      <c r="NS70" s="1">
        <v>4</v>
      </c>
    </row>
    <row r="71" spans="1:385" x14ac:dyDescent="0.25">
      <c r="A71" s="2"/>
      <c r="B71" s="1" t="s">
        <v>43</v>
      </c>
      <c r="D71" s="1" t="s">
        <v>44</v>
      </c>
      <c r="E71" s="1" t="s">
        <v>43</v>
      </c>
      <c r="G71" s="1" t="s">
        <v>44</v>
      </c>
      <c r="H71" s="1" t="s">
        <v>43</v>
      </c>
      <c r="J71" s="1" t="s">
        <v>44</v>
      </c>
      <c r="K71" s="1" t="s">
        <v>43</v>
      </c>
      <c r="M71" s="1" t="s">
        <v>44</v>
      </c>
      <c r="N71" s="1" t="s">
        <v>43</v>
      </c>
      <c r="P71" s="1" t="s">
        <v>44</v>
      </c>
      <c r="S71" s="5"/>
      <c r="T71" s="1" t="s">
        <v>43</v>
      </c>
      <c r="V71" s="1" t="s">
        <v>44</v>
      </c>
      <c r="W71" s="1" t="s">
        <v>43</v>
      </c>
      <c r="Y71" s="1" t="s">
        <v>44</v>
      </c>
      <c r="Z71" s="1" t="s">
        <v>43</v>
      </c>
      <c r="AB71" s="1" t="s">
        <v>44</v>
      </c>
      <c r="AC71" s="1" t="s">
        <v>43</v>
      </c>
      <c r="AE71" s="1" t="s">
        <v>44</v>
      </c>
      <c r="AI71" s="1" t="s">
        <v>43</v>
      </c>
      <c r="AK71" s="1" t="s">
        <v>44</v>
      </c>
      <c r="AL71" s="1" t="s">
        <v>43</v>
      </c>
      <c r="AN71" s="1" t="s">
        <v>44</v>
      </c>
      <c r="AO71" s="1" t="s">
        <v>43</v>
      </c>
      <c r="AQ71" s="1" t="s">
        <v>44</v>
      </c>
      <c r="AR71" s="1" t="s">
        <v>43</v>
      </c>
      <c r="AT71" s="1" t="s">
        <v>44</v>
      </c>
      <c r="AV71" s="5"/>
      <c r="AW71" s="2"/>
      <c r="AX71" s="1" t="s">
        <v>43</v>
      </c>
      <c r="AZ71" s="1" t="s">
        <v>44</v>
      </c>
      <c r="BA71" s="1" t="s">
        <v>43</v>
      </c>
      <c r="BC71" s="1" t="s">
        <v>44</v>
      </c>
      <c r="BD71" s="1" t="s">
        <v>43</v>
      </c>
      <c r="BF71" s="1" t="s">
        <v>44</v>
      </c>
      <c r="BG71" s="1" t="s">
        <v>43</v>
      </c>
      <c r="BI71" s="1" t="s">
        <v>44</v>
      </c>
      <c r="BJ71" s="1" t="s">
        <v>43</v>
      </c>
      <c r="BL71" s="1" t="s">
        <v>44</v>
      </c>
      <c r="BN71" s="5"/>
      <c r="BP71" s="1" t="s">
        <v>43</v>
      </c>
      <c r="BR71" s="1" t="s">
        <v>44</v>
      </c>
      <c r="BS71" s="1" t="s">
        <v>43</v>
      </c>
      <c r="BU71" s="1" t="s">
        <v>44</v>
      </c>
      <c r="BV71" s="1" t="s">
        <v>43</v>
      </c>
      <c r="BX71" s="1" t="s">
        <v>44</v>
      </c>
      <c r="BY71" s="1" t="s">
        <v>43</v>
      </c>
      <c r="CA71" s="1" t="s">
        <v>44</v>
      </c>
      <c r="CC71" s="5"/>
      <c r="CD71" s="5"/>
      <c r="CE71" s="1" t="s">
        <v>43</v>
      </c>
      <c r="CG71" s="1" t="s">
        <v>44</v>
      </c>
      <c r="CH71" s="1" t="s">
        <v>43</v>
      </c>
      <c r="CJ71" s="1" t="s">
        <v>44</v>
      </c>
      <c r="CK71" s="1" t="s">
        <v>43</v>
      </c>
      <c r="CM71" s="1" t="s">
        <v>44</v>
      </c>
      <c r="CN71" s="1" t="s">
        <v>43</v>
      </c>
      <c r="CP71" s="1" t="s">
        <v>44</v>
      </c>
      <c r="CQ71" s="5"/>
      <c r="CR71" s="5"/>
      <c r="CS71" s="2"/>
      <c r="CT71" s="1" t="s">
        <v>43</v>
      </c>
      <c r="CV71" s="1" t="s">
        <v>44</v>
      </c>
      <c r="CW71" s="1" t="s">
        <v>43</v>
      </c>
      <c r="CY71" s="1" t="s">
        <v>44</v>
      </c>
      <c r="CZ71" s="1" t="s">
        <v>43</v>
      </c>
      <c r="DB71" s="1" t="s">
        <v>44</v>
      </c>
      <c r="DC71" s="1" t="s">
        <v>43</v>
      </c>
      <c r="DE71" s="1" t="s">
        <v>44</v>
      </c>
      <c r="DG71" s="5"/>
      <c r="DH71" s="5"/>
      <c r="DI71" s="1" t="s">
        <v>43</v>
      </c>
      <c r="DK71" s="1" t="s">
        <v>44</v>
      </c>
      <c r="DL71" s="1" t="s">
        <v>43</v>
      </c>
      <c r="DN71" s="1" t="s">
        <v>44</v>
      </c>
      <c r="DO71" s="1" t="s">
        <v>43</v>
      </c>
      <c r="DQ71" s="1" t="s">
        <v>44</v>
      </c>
      <c r="DR71" s="1" t="s">
        <v>43</v>
      </c>
      <c r="DT71" s="1" t="s">
        <v>44</v>
      </c>
      <c r="DV71" s="5"/>
      <c r="DW71" s="5"/>
      <c r="DX71" s="1" t="s">
        <v>43</v>
      </c>
      <c r="DZ71" s="1" t="s">
        <v>44</v>
      </c>
      <c r="EA71" s="1" t="s">
        <v>43</v>
      </c>
      <c r="EC71" s="1" t="s">
        <v>44</v>
      </c>
      <c r="ED71" s="1" t="s">
        <v>43</v>
      </c>
      <c r="EF71" s="1" t="s">
        <v>44</v>
      </c>
      <c r="EG71" s="1" t="s">
        <v>43</v>
      </c>
      <c r="EI71" s="1" t="s">
        <v>44</v>
      </c>
      <c r="EJ71" s="5"/>
      <c r="EK71" s="5"/>
      <c r="EL71" s="2"/>
      <c r="EM71" s="1" t="s">
        <v>43</v>
      </c>
      <c r="EO71" s="1" t="s">
        <v>44</v>
      </c>
      <c r="EP71" s="1" t="s">
        <v>43</v>
      </c>
      <c r="ER71" s="1" t="s">
        <v>44</v>
      </c>
      <c r="ES71" s="1" t="s">
        <v>43</v>
      </c>
      <c r="EU71" s="1" t="s">
        <v>44</v>
      </c>
      <c r="EV71" s="1" t="s">
        <v>43</v>
      </c>
      <c r="EX71" s="1" t="s">
        <v>44</v>
      </c>
      <c r="EZ71" s="5"/>
      <c r="FA71" s="5"/>
      <c r="FB71" s="1" t="s">
        <v>43</v>
      </c>
      <c r="FD71" s="1" t="s">
        <v>44</v>
      </c>
      <c r="FE71" s="1" t="s">
        <v>43</v>
      </c>
      <c r="FG71" s="1" t="s">
        <v>44</v>
      </c>
      <c r="FH71" s="1" t="s">
        <v>43</v>
      </c>
      <c r="FJ71" s="1" t="s">
        <v>44</v>
      </c>
      <c r="FK71" s="1" t="s">
        <v>43</v>
      </c>
      <c r="FM71" s="1" t="s">
        <v>44</v>
      </c>
      <c r="FO71" s="5"/>
      <c r="FP71" s="5"/>
      <c r="FQ71" s="1" t="s">
        <v>43</v>
      </c>
      <c r="FS71" s="1" t="s">
        <v>44</v>
      </c>
      <c r="FT71" s="1" t="s">
        <v>43</v>
      </c>
      <c r="FV71" s="1" t="s">
        <v>44</v>
      </c>
      <c r="FW71" s="1" t="s">
        <v>43</v>
      </c>
      <c r="FY71" s="1" t="s">
        <v>44</v>
      </c>
      <c r="FZ71" s="1" t="s">
        <v>43</v>
      </c>
      <c r="GB71" s="1" t="s">
        <v>44</v>
      </c>
      <c r="GE71" s="5"/>
      <c r="GF71" s="1" t="s">
        <v>43</v>
      </c>
      <c r="GH71" s="1" t="s">
        <v>44</v>
      </c>
      <c r="GI71" s="1" t="s">
        <v>43</v>
      </c>
      <c r="GK71" s="1" t="s">
        <v>44</v>
      </c>
      <c r="GL71" s="1" t="s">
        <v>43</v>
      </c>
      <c r="GN71" s="1" t="s">
        <v>44</v>
      </c>
      <c r="GO71" s="1" t="s">
        <v>43</v>
      </c>
      <c r="GQ71" s="1" t="s">
        <v>44</v>
      </c>
      <c r="GR71" s="5"/>
      <c r="GS71" s="5"/>
      <c r="GT71" s="2"/>
      <c r="GU71" s="1" t="s">
        <v>43</v>
      </c>
      <c r="GW71" s="1" t="s">
        <v>44</v>
      </c>
      <c r="GX71" s="1" t="s">
        <v>43</v>
      </c>
      <c r="GZ71" s="1" t="s">
        <v>44</v>
      </c>
      <c r="HA71" s="1" t="s">
        <v>43</v>
      </c>
      <c r="HC71" s="1" t="s">
        <v>44</v>
      </c>
      <c r="HD71" s="1" t="s">
        <v>43</v>
      </c>
      <c r="HF71" s="1" t="s">
        <v>44</v>
      </c>
      <c r="HG71" s="1" t="s">
        <v>43</v>
      </c>
      <c r="HI71" s="1" t="s">
        <v>44</v>
      </c>
      <c r="HL71" s="5"/>
      <c r="HM71" s="1" t="s">
        <v>43</v>
      </c>
      <c r="HO71" s="1" t="s">
        <v>44</v>
      </c>
      <c r="HP71" s="1" t="s">
        <v>43</v>
      </c>
      <c r="HR71" s="1" t="s">
        <v>44</v>
      </c>
      <c r="HS71" s="1" t="s">
        <v>43</v>
      </c>
      <c r="HU71" s="1" t="s">
        <v>44</v>
      </c>
      <c r="HV71" s="1" t="s">
        <v>43</v>
      </c>
      <c r="HX71" s="1" t="s">
        <v>44</v>
      </c>
      <c r="HZ71" s="5"/>
      <c r="IA71" s="5"/>
      <c r="IB71" s="1" t="s">
        <v>43</v>
      </c>
      <c r="ID71" s="1" t="s">
        <v>44</v>
      </c>
      <c r="IE71" s="1" t="s">
        <v>43</v>
      </c>
      <c r="IG71" s="1" t="s">
        <v>44</v>
      </c>
      <c r="IH71" s="1" t="s">
        <v>43</v>
      </c>
      <c r="IJ71" s="1" t="s">
        <v>44</v>
      </c>
      <c r="IK71" s="1" t="s">
        <v>43</v>
      </c>
      <c r="IM71" s="1" t="s">
        <v>44</v>
      </c>
      <c r="IN71" s="5"/>
      <c r="IO71" s="5"/>
      <c r="IP71" s="2"/>
      <c r="IQ71" s="1" t="s">
        <v>43</v>
      </c>
      <c r="IS71" s="1" t="s">
        <v>44</v>
      </c>
      <c r="IT71" s="1" t="s">
        <v>43</v>
      </c>
      <c r="IV71" s="1" t="s">
        <v>44</v>
      </c>
      <c r="IW71" s="1" t="s">
        <v>43</v>
      </c>
      <c r="IY71" s="1" t="s">
        <v>44</v>
      </c>
      <c r="IZ71" s="1" t="s">
        <v>43</v>
      </c>
      <c r="JB71" s="1" t="s">
        <v>44</v>
      </c>
      <c r="JC71" s="1" t="s">
        <v>43</v>
      </c>
      <c r="JE71" s="1" t="s">
        <v>44</v>
      </c>
      <c r="JG71" s="5"/>
      <c r="JH71" s="5"/>
      <c r="JI71" s="1" t="s">
        <v>43</v>
      </c>
      <c r="JK71" s="1" t="s">
        <v>44</v>
      </c>
      <c r="JL71" s="1" t="s">
        <v>43</v>
      </c>
      <c r="JN71" s="1" t="s">
        <v>44</v>
      </c>
      <c r="JO71" s="1" t="s">
        <v>43</v>
      </c>
      <c r="JQ71" s="1" t="s">
        <v>44</v>
      </c>
      <c r="JR71" s="1" t="s">
        <v>43</v>
      </c>
      <c r="JT71" s="1" t="s">
        <v>44</v>
      </c>
      <c r="JV71" s="5"/>
      <c r="JW71" s="5"/>
      <c r="JX71" s="1" t="s">
        <v>43</v>
      </c>
      <c r="JZ71" s="1" t="s">
        <v>44</v>
      </c>
      <c r="KA71" s="1" t="s">
        <v>43</v>
      </c>
      <c r="KC71" s="1" t="s">
        <v>44</v>
      </c>
      <c r="KD71" s="1" t="s">
        <v>43</v>
      </c>
      <c r="KF71" s="1" t="s">
        <v>44</v>
      </c>
      <c r="KG71" s="1" t="s">
        <v>43</v>
      </c>
      <c r="KI71" s="1" t="s">
        <v>44</v>
      </c>
      <c r="KJ71" s="5"/>
      <c r="KK71" s="5"/>
      <c r="KL71" s="2"/>
      <c r="KM71" s="1" t="s">
        <v>43</v>
      </c>
      <c r="KO71" s="1" t="s">
        <v>44</v>
      </c>
      <c r="KP71" s="1" t="s">
        <v>43</v>
      </c>
      <c r="KR71" s="1" t="s">
        <v>44</v>
      </c>
      <c r="KS71" s="1" t="s">
        <v>43</v>
      </c>
      <c r="KU71" s="1" t="s">
        <v>44</v>
      </c>
      <c r="KV71" s="1" t="s">
        <v>43</v>
      </c>
      <c r="KX71" s="1" t="s">
        <v>44</v>
      </c>
      <c r="KZ71" s="5"/>
      <c r="LA71" s="5"/>
      <c r="LB71" s="1" t="s">
        <v>43</v>
      </c>
      <c r="LD71" s="1" t="s">
        <v>44</v>
      </c>
      <c r="LE71" s="1" t="s">
        <v>43</v>
      </c>
      <c r="LG71" s="1" t="s">
        <v>44</v>
      </c>
      <c r="LH71" s="1" t="s">
        <v>43</v>
      </c>
      <c r="LJ71" s="1" t="s">
        <v>44</v>
      </c>
      <c r="LK71" s="1" t="s">
        <v>43</v>
      </c>
      <c r="LM71" s="1" t="s">
        <v>44</v>
      </c>
      <c r="LO71" s="5"/>
      <c r="LP71" s="5"/>
      <c r="LQ71" s="1" t="s">
        <v>43</v>
      </c>
      <c r="LS71" s="1" t="s">
        <v>44</v>
      </c>
      <c r="LT71" s="1" t="s">
        <v>43</v>
      </c>
      <c r="LV71" s="1" t="s">
        <v>44</v>
      </c>
      <c r="LW71" s="1" t="s">
        <v>43</v>
      </c>
      <c r="LY71" s="1" t="s">
        <v>44</v>
      </c>
      <c r="LZ71" s="1" t="s">
        <v>43</v>
      </c>
      <c r="MB71" s="1" t="s">
        <v>44</v>
      </c>
      <c r="MC71" s="5"/>
      <c r="MD71" s="5"/>
      <c r="ME71" s="2"/>
      <c r="MF71" s="1" t="s">
        <v>43</v>
      </c>
      <c r="MH71" s="1" t="s">
        <v>44</v>
      </c>
      <c r="MI71" s="1" t="s">
        <v>43</v>
      </c>
      <c r="MK71" s="1" t="s">
        <v>44</v>
      </c>
      <c r="ML71" s="1" t="s">
        <v>43</v>
      </c>
      <c r="MN71" s="1" t="s">
        <v>44</v>
      </c>
      <c r="MO71" s="1" t="s">
        <v>43</v>
      </c>
      <c r="MQ71" s="1" t="s">
        <v>44</v>
      </c>
      <c r="MS71" s="5"/>
      <c r="MT71" s="5"/>
      <c r="MU71" s="1" t="s">
        <v>43</v>
      </c>
      <c r="MW71" s="1" t="s">
        <v>44</v>
      </c>
      <c r="MX71" s="1" t="s">
        <v>43</v>
      </c>
      <c r="MZ71" s="1" t="s">
        <v>44</v>
      </c>
      <c r="NA71" s="1" t="s">
        <v>43</v>
      </c>
      <c r="NC71" s="1" t="s">
        <v>44</v>
      </c>
      <c r="ND71" s="1" t="s">
        <v>43</v>
      </c>
      <c r="NF71" s="1" t="s">
        <v>44</v>
      </c>
      <c r="NH71" s="5"/>
      <c r="NI71" s="5"/>
      <c r="NJ71" s="1" t="s">
        <v>43</v>
      </c>
      <c r="NL71" s="1" t="s">
        <v>44</v>
      </c>
      <c r="NM71" s="1" t="s">
        <v>43</v>
      </c>
      <c r="NO71" s="1" t="s">
        <v>44</v>
      </c>
      <c r="NP71" s="1" t="s">
        <v>43</v>
      </c>
      <c r="NR71" s="1" t="s">
        <v>44</v>
      </c>
      <c r="NS71" s="1" t="s">
        <v>43</v>
      </c>
      <c r="NU71" s="1" t="s">
        <v>44</v>
      </c>
    </row>
    <row r="72" spans="1:385" x14ac:dyDescent="0.25">
      <c r="A72" s="2"/>
      <c r="B72" s="1">
        <v>1</v>
      </c>
      <c r="C72" s="1">
        <v>1034</v>
      </c>
      <c r="D72" s="1">
        <f>AVERAGE(C72:C74)</f>
        <v>1052</v>
      </c>
      <c r="E72" s="1">
        <v>1</v>
      </c>
      <c r="F72" s="1">
        <v>1077</v>
      </c>
      <c r="G72" s="1">
        <f>AVERAGE(F72:F74)</f>
        <v>1039.6666666666667</v>
      </c>
      <c r="H72" s="1">
        <v>1</v>
      </c>
      <c r="I72" s="1">
        <v>1020</v>
      </c>
      <c r="J72" s="1">
        <f>AVERAGE(I72:I74)</f>
        <v>1026.3333333333333</v>
      </c>
      <c r="K72" s="1">
        <v>1</v>
      </c>
      <c r="L72" s="1">
        <v>1022</v>
      </c>
      <c r="M72" s="1">
        <f>AVERAGE(L72:L74)</f>
        <v>1049.6666666666667</v>
      </c>
      <c r="N72" s="1">
        <v>1</v>
      </c>
      <c r="O72" s="1">
        <v>1056</v>
      </c>
      <c r="P72" s="1">
        <f>AVERAGE(O72:O74)</f>
        <v>1055.3333333333333</v>
      </c>
      <c r="S72" s="5"/>
      <c r="T72" s="1">
        <v>1</v>
      </c>
      <c r="U72" s="1">
        <v>997.33368421052603</v>
      </c>
      <c r="V72" s="1">
        <f>AVERAGE(U72:U74)</f>
        <v>1032.8171591767953</v>
      </c>
      <c r="W72" s="1">
        <v>1</v>
      </c>
      <c r="X72" s="1">
        <v>997.33368421052603</v>
      </c>
      <c r="Y72" s="1">
        <f>AVERAGE(X72:X74)</f>
        <v>1032.8171591767953</v>
      </c>
      <c r="Z72" s="1">
        <v>1</v>
      </c>
      <c r="AA72" s="1">
        <v>1001.02222222222</v>
      </c>
      <c r="AB72" s="1">
        <f>AVERAGE(AA72:AA74)</f>
        <v>1010.5462686168767</v>
      </c>
      <c r="AC72" s="1">
        <v>1</v>
      </c>
      <c r="AD72" s="1">
        <v>977.818097014925</v>
      </c>
      <c r="AE72" s="1">
        <f>AVERAGE(AD72:AD74)</f>
        <v>1004.1922251516453</v>
      </c>
      <c r="AI72" s="1">
        <v>1</v>
      </c>
      <c r="AJ72" s="1">
        <v>1452.2211764705901</v>
      </c>
      <c r="AK72" s="1">
        <f>AVERAGE(AJ72:AJ74)</f>
        <v>1498.3129269907768</v>
      </c>
      <c r="AL72" s="1">
        <v>1</v>
      </c>
      <c r="AM72" s="1">
        <v>1502.28664072633</v>
      </c>
      <c r="AN72" s="1">
        <f>AVERAGE(AM72:AM74)</f>
        <v>1558.6808191008868</v>
      </c>
      <c r="AO72" s="1">
        <v>1</v>
      </c>
      <c r="AP72" s="1">
        <v>1537.3748701973</v>
      </c>
      <c r="AQ72" s="1">
        <f>AVERAGE(AP72:AP74)</f>
        <v>1634.2651473512699</v>
      </c>
      <c r="AR72" s="1">
        <v>1</v>
      </c>
      <c r="AS72" s="1">
        <v>1555.2761904761901</v>
      </c>
      <c r="AT72" s="1">
        <f>AVERAGE(AS72:AS74)</f>
        <v>1640.1007444685501</v>
      </c>
      <c r="AV72" s="5"/>
      <c r="AW72" s="2"/>
      <c r="AX72" s="1">
        <v>1</v>
      </c>
      <c r="AY72" s="1">
        <v>1026</v>
      </c>
      <c r="AZ72" s="1">
        <f>AVERAGE(AY72:AY74)</f>
        <v>1056</v>
      </c>
      <c r="BA72" s="1">
        <v>1</v>
      </c>
      <c r="BB72" s="1">
        <v>1028</v>
      </c>
      <c r="BC72" s="1">
        <f>AVERAGE(BB72:BB74)</f>
        <v>1034.6666666666667</v>
      </c>
      <c r="BD72" s="1">
        <v>1</v>
      </c>
      <c r="BE72" s="1">
        <v>1014</v>
      </c>
      <c r="BF72" s="1">
        <f>AVERAGE(BE72:BE74)</f>
        <v>1013.3333333333334</v>
      </c>
      <c r="BG72" s="1">
        <v>1</v>
      </c>
      <c r="BH72" s="1">
        <v>1056</v>
      </c>
      <c r="BI72" s="1">
        <f>AVERAGE(BH72:BH74)</f>
        <v>1055.6666666666667</v>
      </c>
      <c r="BJ72" s="1">
        <v>1</v>
      </c>
      <c r="BK72" s="1">
        <v>1004</v>
      </c>
      <c r="BL72" s="1">
        <f>AVERAGE(BK72:BK74)</f>
        <v>1013.3333333333334</v>
      </c>
      <c r="BN72" s="5"/>
      <c r="BP72" s="1">
        <v>1</v>
      </c>
      <c r="BQ72" s="1">
        <v>1279.5855711422801</v>
      </c>
      <c r="BR72" s="1">
        <f>AVERAGE(BQ72:BQ74)</f>
        <v>1361.6983426275731</v>
      </c>
      <c r="BS72" s="1">
        <v>1</v>
      </c>
      <c r="BT72" s="1">
        <v>1321.49648162627</v>
      </c>
      <c r="BU72" s="1">
        <f>AVERAGE(BT72:BT74)</f>
        <v>1360.5716139479698</v>
      </c>
      <c r="BV72" s="1">
        <v>1</v>
      </c>
      <c r="BW72" s="1">
        <v>1374.5084533500301</v>
      </c>
      <c r="BX72" s="1">
        <f>AVERAGE(BW72:BW74)</f>
        <v>1416.1956582918835</v>
      </c>
      <c r="BY72" s="1">
        <v>1</v>
      </c>
      <c r="BZ72" s="1">
        <v>1292.05549626467</v>
      </c>
      <c r="CA72" s="1">
        <f>AVERAGE(BZ72:BZ74)</f>
        <v>1353.7372967239532</v>
      </c>
      <c r="CC72" s="5"/>
      <c r="CD72" s="5"/>
      <c r="CE72" s="1">
        <v>1</v>
      </c>
      <c r="CF72" s="1">
        <v>1506.99523052464</v>
      </c>
      <c r="CG72" s="1">
        <f>AVERAGE(CF72:CF74)</f>
        <v>1574.4471554088766</v>
      </c>
      <c r="CH72" s="1">
        <v>1</v>
      </c>
      <c r="CI72" s="1">
        <v>1831.89890305366</v>
      </c>
      <c r="CJ72" s="1">
        <f>AVERAGE(CI72:CI74)</f>
        <v>2001.1581837287667</v>
      </c>
      <c r="CK72" s="1">
        <v>1</v>
      </c>
      <c r="CL72" s="1">
        <v>1545.82716798059</v>
      </c>
      <c r="CM72" s="1">
        <f>AVERAGE(CL72:CL74)</f>
        <v>1650.75639874486</v>
      </c>
      <c r="CN72" s="1">
        <v>1</v>
      </c>
      <c r="CO72" s="1">
        <v>1278.97316156736</v>
      </c>
      <c r="CP72" s="1">
        <f>AVERAGE(CO72:CO74)</f>
        <v>1339.4744950098932</v>
      </c>
      <c r="CQ72" s="5"/>
      <c r="CR72" s="5"/>
      <c r="CS72" s="2"/>
      <c r="CT72" s="1">
        <v>1</v>
      </c>
      <c r="CU72" s="1">
        <v>1418.6084275436799</v>
      </c>
      <c r="CV72" s="1">
        <f>AVERAGE(CU72:CU74)</f>
        <v>1489.71782729442</v>
      </c>
      <c r="CW72" s="1">
        <v>1</v>
      </c>
      <c r="CX72" s="1">
        <v>1404.34493192133</v>
      </c>
      <c r="CY72" s="1">
        <f>AVERAGE(CX72:CX74)</f>
        <v>1479.5011809895234</v>
      </c>
      <c r="CZ72" s="1">
        <v>1</v>
      </c>
      <c r="DA72" s="1">
        <v>1344.29134412386</v>
      </c>
      <c r="DB72" s="1">
        <f>AVERAGE(DA72:DA74)</f>
        <v>1451.1887710076401</v>
      </c>
      <c r="DC72" s="1">
        <v>1</v>
      </c>
      <c r="DD72" s="1">
        <v>1425.16</v>
      </c>
      <c r="DE72" s="1">
        <f>AVERAGE(DD72:DD74)</f>
        <v>1498.8906044814933</v>
      </c>
      <c r="DG72" s="5"/>
      <c r="DH72" s="5"/>
      <c r="DI72" s="1">
        <v>1</v>
      </c>
      <c r="DJ72" s="1">
        <v>906.83560209424104</v>
      </c>
      <c r="DK72" s="1">
        <f>AVERAGE(DJ72:DJ74)</f>
        <v>953.87625804825529</v>
      </c>
      <c r="DL72" s="1">
        <v>1</v>
      </c>
      <c r="DM72" s="1">
        <v>887.34747292418797</v>
      </c>
      <c r="DN72" s="1">
        <f>AVERAGE(DM72:DM74)</f>
        <v>935.03105067201523</v>
      </c>
      <c r="DO72" s="1">
        <v>1</v>
      </c>
      <c r="DP72" s="1">
        <v>950.98546674119598</v>
      </c>
      <c r="DQ72" s="1">
        <f>AVERAGE(DP72:DP74)</f>
        <v>974.7625024345316</v>
      </c>
      <c r="DR72" s="1">
        <v>1</v>
      </c>
      <c r="DS72" s="1">
        <v>969.27810650887602</v>
      </c>
      <c r="DT72" s="1">
        <f>AVERAGE(DS72:DS74)</f>
        <v>1017.0011966523085</v>
      </c>
      <c r="DV72" s="5"/>
      <c r="DW72" s="5"/>
      <c r="DX72" s="1">
        <v>1</v>
      </c>
      <c r="DY72" s="1">
        <v>1404.8117859290401</v>
      </c>
      <c r="DZ72" s="1">
        <f>AVERAGE(DY72:DY74)</f>
        <v>1470.5997665917203</v>
      </c>
      <c r="EA72" s="1">
        <v>1</v>
      </c>
      <c r="EB72" s="1">
        <v>2113.6172917991098</v>
      </c>
      <c r="EC72" s="1">
        <f>AVERAGE(EB72:EB74)</f>
        <v>2188.7064408655297</v>
      </c>
      <c r="ED72" s="1">
        <v>1</v>
      </c>
      <c r="EE72" s="1">
        <v>2367.0288184438</v>
      </c>
      <c r="EF72" s="1">
        <f>AVERAGE(EE72:EE74)</f>
        <v>2437.5949861787135</v>
      </c>
      <c r="EG72" s="1">
        <v>1</v>
      </c>
      <c r="EH72" s="1">
        <v>2523.8079951544501</v>
      </c>
      <c r="EI72" s="1">
        <f>AVERAGE(EH72:EH74)</f>
        <v>2704.3066204991496</v>
      </c>
      <c r="EJ72" s="5"/>
      <c r="EK72" s="5"/>
      <c r="EL72" s="2"/>
      <c r="EM72" s="1">
        <v>1</v>
      </c>
      <c r="EN72" s="1">
        <v>1057.1299138112299</v>
      </c>
      <c r="EO72" s="1">
        <f>AVERAGE(EN72:EN74)</f>
        <v>1107.1604349696634</v>
      </c>
      <c r="EP72" s="1">
        <v>1</v>
      </c>
      <c r="EQ72" s="1">
        <v>1093.81936579841</v>
      </c>
      <c r="ER72" s="1">
        <f>AVERAGE(EQ72:EQ74)</f>
        <v>1127.7590717028233</v>
      </c>
      <c r="ES72" s="1">
        <v>1</v>
      </c>
      <c r="ET72" s="1">
        <v>1085.3741007194201</v>
      </c>
      <c r="EU72" s="1">
        <f>AVERAGE(ET72:ET74)</f>
        <v>1118.9272712029567</v>
      </c>
      <c r="EV72" s="1">
        <v>1</v>
      </c>
      <c r="EW72" s="1">
        <v>1116.9893908281999</v>
      </c>
      <c r="EX72" s="1">
        <f>AVERAGE(EW72:EW74)</f>
        <v>1146.5498734787634</v>
      </c>
      <c r="EZ72" s="5"/>
      <c r="FA72" s="5"/>
      <c r="FB72" s="1">
        <v>1</v>
      </c>
      <c r="FC72" s="1">
        <v>1513.3226495726501</v>
      </c>
      <c r="FD72" s="1">
        <f>AVERAGE(FC72:FC74)</f>
        <v>1597.5839892494532</v>
      </c>
      <c r="FE72" s="1">
        <v>1</v>
      </c>
      <c r="FF72" s="1">
        <v>1494.55782975958</v>
      </c>
      <c r="FG72" s="1">
        <f>AVERAGE(FF72:FF74)</f>
        <v>1582.2518522508699</v>
      </c>
      <c r="FH72" s="1">
        <v>1</v>
      </c>
      <c r="FI72" s="1">
        <v>1781.5452127659601</v>
      </c>
      <c r="FJ72" s="1">
        <f>AVERAGE(FI72:FI74)</f>
        <v>1935.0810935941402</v>
      </c>
      <c r="FK72" s="1">
        <v>1</v>
      </c>
      <c r="FL72" s="1">
        <v>1832.09113300493</v>
      </c>
      <c r="FM72" s="1">
        <f>AVERAGE(FL72:FL74)</f>
        <v>1912.9624684933867</v>
      </c>
      <c r="FO72" s="5"/>
      <c r="FP72" s="5"/>
      <c r="FQ72" s="1">
        <v>1</v>
      </c>
      <c r="FR72" s="1">
        <v>2925.0186634557499</v>
      </c>
      <c r="FS72" s="1">
        <f>AVERAGE(FR72:FR74)</f>
        <v>3057.5155023186367</v>
      </c>
      <c r="FT72" s="1">
        <v>1</v>
      </c>
      <c r="FU72" s="1">
        <v>3144.4169611307402</v>
      </c>
      <c r="FV72" s="1">
        <f>AVERAGE(FU72:FU74)</f>
        <v>3292.8729538125867</v>
      </c>
      <c r="FW72" s="1">
        <v>1</v>
      </c>
      <c r="FX72" s="1">
        <v>3424.80923076923</v>
      </c>
      <c r="FY72" s="1">
        <f>AVERAGE(FX72:FX74)</f>
        <v>3542.3967827168235</v>
      </c>
      <c r="FZ72" s="1">
        <v>1</v>
      </c>
      <c r="GA72" s="1">
        <v>3404.67660910518</v>
      </c>
      <c r="GB72" s="1">
        <f>AVERAGE(GA72:GA74)</f>
        <v>3548.4529197507668</v>
      </c>
      <c r="GE72" s="5"/>
      <c r="GF72" s="1">
        <v>1</v>
      </c>
      <c r="GG72" s="1">
        <v>1357.5614711033299</v>
      </c>
      <c r="GH72" s="1">
        <f>AVERAGE(GG72:GG74)</f>
        <v>1454.0102836016868</v>
      </c>
      <c r="GI72" s="1">
        <v>1</v>
      </c>
      <c r="GJ72" s="1">
        <v>1357.81381055676</v>
      </c>
      <c r="GK72" s="1">
        <f>AVERAGE(GJ72:GJ74)</f>
        <v>1433.22567226928</v>
      </c>
      <c r="GL72" s="1">
        <v>1</v>
      </c>
      <c r="GM72" s="1">
        <v>1389.954489036</v>
      </c>
      <c r="GN72" s="1">
        <f>AVERAGE(GM72:GM74)</f>
        <v>1467.5066971013166</v>
      </c>
      <c r="GO72" s="1">
        <v>1</v>
      </c>
      <c r="GP72" s="1">
        <v>2108.4762087490399</v>
      </c>
      <c r="GQ72" s="1">
        <f>AVERAGE(GP72:GP74)</f>
        <v>2215.1978058153868</v>
      </c>
      <c r="GR72" s="5"/>
      <c r="GS72" s="5"/>
      <c r="GT72" s="2"/>
      <c r="GU72" s="1">
        <v>1</v>
      </c>
      <c r="GV72" s="1">
        <v>1223</v>
      </c>
      <c r="GW72" s="1">
        <f>AVERAGE(GV72:GV74)</f>
        <v>1171.6666666666667</v>
      </c>
      <c r="GX72" s="1">
        <v>1</v>
      </c>
      <c r="GY72" s="1">
        <v>1038</v>
      </c>
      <c r="GZ72" s="1">
        <f>AVERAGE(GY72:GY74)</f>
        <v>1100</v>
      </c>
      <c r="HA72" s="1">
        <v>1</v>
      </c>
      <c r="HB72" s="1">
        <v>1060</v>
      </c>
      <c r="HC72" s="1">
        <f>AVERAGE(HB72:HB74)</f>
        <v>1213.3333333333333</v>
      </c>
      <c r="HD72" s="1">
        <v>1</v>
      </c>
      <c r="HE72" s="1">
        <v>1193</v>
      </c>
      <c r="HF72" s="1">
        <f>AVERAGE(HE72:HE74)</f>
        <v>1443.6666666666667</v>
      </c>
      <c r="HG72" s="1">
        <v>1</v>
      </c>
      <c r="HH72" s="1">
        <v>1224</v>
      </c>
      <c r="HI72" s="1">
        <f>AVERAGE(HH72:HH74)</f>
        <v>1238.3333333333333</v>
      </c>
      <c r="HL72" s="5"/>
      <c r="HM72" s="1">
        <v>1</v>
      </c>
      <c r="HN72" s="1">
        <v>1199.69018404908</v>
      </c>
      <c r="HO72" s="1">
        <f>AVERAGE(HN72:HN74)</f>
        <v>1583.6868732411767</v>
      </c>
      <c r="HP72" s="1">
        <v>1</v>
      </c>
      <c r="HQ72" s="1">
        <v>1499.6361063950201</v>
      </c>
      <c r="HR72" s="1">
        <f>AVERAGE(HQ72:HQ74)</f>
        <v>1631.7439891901033</v>
      </c>
      <c r="HS72" s="1">
        <v>1</v>
      </c>
      <c r="HT72" s="1">
        <v>1533.4728546409799</v>
      </c>
      <c r="HU72" s="1">
        <f>AVERAGE(HT72:HT74)</f>
        <v>1491.9524107505601</v>
      </c>
      <c r="HV72" s="1">
        <v>1</v>
      </c>
      <c r="HW72" s="1">
        <v>1139.1749842071999</v>
      </c>
      <c r="HX72" s="1">
        <f>AVERAGE(HW72:HW74)</f>
        <v>1206.8338717461265</v>
      </c>
      <c r="HZ72" s="5"/>
      <c r="IA72" s="5"/>
      <c r="IB72" s="1">
        <v>1</v>
      </c>
      <c r="IC72" s="1">
        <v>934.45017182130596</v>
      </c>
      <c r="ID72" s="1">
        <f>AVERAGE(IC72:IC74)</f>
        <v>1030.8073258573552</v>
      </c>
      <c r="IE72" s="1">
        <v>1</v>
      </c>
      <c r="IF72" s="1">
        <v>1014.47958522359</v>
      </c>
      <c r="IG72" s="1">
        <f>AVERAGE(IF72:IF74)</f>
        <v>1101.9104501398401</v>
      </c>
      <c r="IH72" s="1">
        <v>1</v>
      </c>
      <c r="II72" s="1">
        <v>1085.3290788013301</v>
      </c>
      <c r="IJ72" s="1">
        <f>AVERAGE(II72:II74)</f>
        <v>1146.0771130269334</v>
      </c>
      <c r="IK72" s="1">
        <v>1</v>
      </c>
      <c r="IL72" s="1">
        <v>1204.1049757281601</v>
      </c>
      <c r="IM72" s="1">
        <f>AVERAGE(IL72:IL74)</f>
        <v>1180.5036431214501</v>
      </c>
      <c r="IN72" s="5"/>
      <c r="IO72" s="5"/>
      <c r="IP72" s="2"/>
      <c r="IQ72" s="1">
        <v>1</v>
      </c>
      <c r="IR72" s="1">
        <v>945</v>
      </c>
      <c r="IS72" s="1">
        <f>AVERAGE(IR72:IR74)</f>
        <v>946</v>
      </c>
      <c r="IT72" s="1">
        <v>1</v>
      </c>
      <c r="IU72" s="1">
        <v>923</v>
      </c>
      <c r="IV72" s="1">
        <f>AVERAGE(IU72:IU74)</f>
        <v>955</v>
      </c>
      <c r="IW72" s="1">
        <v>1</v>
      </c>
      <c r="IX72" s="1">
        <v>932</v>
      </c>
      <c r="IY72" s="1">
        <f>AVERAGE(IX72:IX74)</f>
        <v>939.33333333333337</v>
      </c>
      <c r="IZ72" s="1">
        <v>1</v>
      </c>
      <c r="JA72" s="1">
        <v>890</v>
      </c>
      <c r="JB72" s="1">
        <f>AVERAGE(JA72:JA74)</f>
        <v>917</v>
      </c>
      <c r="JC72" s="1">
        <v>1</v>
      </c>
      <c r="JD72" s="1">
        <v>956</v>
      </c>
      <c r="JE72" s="1">
        <f>AVERAGE(JD72:JD74)</f>
        <v>944.66666666666663</v>
      </c>
      <c r="JG72" s="5"/>
      <c r="JH72" s="5"/>
      <c r="JI72" s="1">
        <v>1</v>
      </c>
      <c r="JJ72" s="1">
        <v>1014.19182083739</v>
      </c>
      <c r="JK72" s="1">
        <f>AVERAGE(JJ72:JJ74)</f>
        <v>1076.1756097560967</v>
      </c>
      <c r="JL72" s="1">
        <v>1</v>
      </c>
      <c r="JM72" s="1">
        <v>975.461196443007</v>
      </c>
      <c r="JN72" s="1">
        <f>AVERAGE(JM72:JM74)</f>
        <v>1020.9430072756691</v>
      </c>
      <c r="JO72" s="1">
        <v>1</v>
      </c>
      <c r="JP72" s="1">
        <v>1064.9033613445399</v>
      </c>
      <c r="JQ72" s="1">
        <f>AVERAGE(JP72:JP74)</f>
        <v>1083.9966067381868</v>
      </c>
      <c r="JR72" s="1">
        <v>1</v>
      </c>
      <c r="JS72" s="1">
        <v>1007.22794723825</v>
      </c>
      <c r="JT72" s="1">
        <f>AVERAGE(JS72:JS74)</f>
        <v>1085.5801426690066</v>
      </c>
      <c r="JV72" s="5"/>
      <c r="JW72" s="5"/>
      <c r="JX72" s="1">
        <v>1</v>
      </c>
      <c r="JY72" s="1">
        <v>1531.40436341901</v>
      </c>
      <c r="JZ72" s="1">
        <f>AVERAGE(JY72:JY74)</f>
        <v>1638.2031240402532</v>
      </c>
      <c r="KA72" s="1">
        <v>1</v>
      </c>
      <c r="KB72" s="1">
        <v>1461.5958019375701</v>
      </c>
      <c r="KC72" s="1">
        <f>AVERAGE(KB72:KB74)</f>
        <v>1532.2919415762165</v>
      </c>
      <c r="KD72" s="1">
        <v>1</v>
      </c>
      <c r="KE72" s="1">
        <v>1391.0127582017001</v>
      </c>
      <c r="KF72" s="1">
        <f>AVERAGE(KE72:KE74)</f>
        <v>1490.9597075204335</v>
      </c>
      <c r="KG72" s="1">
        <v>1</v>
      </c>
      <c r="KH72" s="1">
        <v>1394.5003322259099</v>
      </c>
      <c r="KI72" s="1">
        <f>AVERAGE(KH72:KH74)</f>
        <v>1480.0805085660197</v>
      </c>
      <c r="KJ72" s="5"/>
      <c r="KK72" s="5"/>
      <c r="KL72" s="2"/>
      <c r="KM72" s="1">
        <v>1</v>
      </c>
      <c r="KN72" s="1">
        <v>1174.26453488372</v>
      </c>
      <c r="KO72" s="1">
        <f>AVERAGE(KN72:KN74)</f>
        <v>1217.8717274389999</v>
      </c>
      <c r="KP72" s="1">
        <v>1</v>
      </c>
      <c r="KQ72" s="1">
        <v>1159.5135297654799</v>
      </c>
      <c r="KR72" s="1">
        <f>AVERAGE(KQ72:KQ74)</f>
        <v>1211.1860498022834</v>
      </c>
      <c r="KS72" s="1">
        <v>1</v>
      </c>
      <c r="KT72" s="1">
        <v>1142.36537237428</v>
      </c>
      <c r="KU72" s="1">
        <f>AVERAGE(KT72:KT74)</f>
        <v>1201.5341228978232</v>
      </c>
      <c r="KV72" s="1">
        <v>1</v>
      </c>
      <c r="KW72" s="1">
        <v>1119.2045880149799</v>
      </c>
      <c r="KX72" s="1">
        <f>AVERAGE(KW72:KW74)</f>
        <v>1186.67447375139</v>
      </c>
      <c r="KZ72" s="5"/>
      <c r="LA72" s="5"/>
      <c r="LB72" s="1">
        <v>1</v>
      </c>
      <c r="LC72" s="1">
        <v>1487.7230033338201</v>
      </c>
      <c r="LD72" s="1">
        <f>AVERAGE(LC72:LC74)</f>
        <v>1588.8811328747133</v>
      </c>
      <c r="LE72" s="1">
        <v>1</v>
      </c>
      <c r="LF72" s="1">
        <v>1377.7647814909999</v>
      </c>
      <c r="LG72" s="1">
        <f>AVERAGE(LF72:LF74)</f>
        <v>1513.35003356221</v>
      </c>
      <c r="LH72" s="1">
        <v>1</v>
      </c>
      <c r="LI72" s="1">
        <v>1501.0250671441399</v>
      </c>
      <c r="LJ72" s="1">
        <f>AVERAGE(LI72:LI74)</f>
        <v>1593.5380446540867</v>
      </c>
      <c r="LK72" s="1">
        <v>1</v>
      </c>
      <c r="LL72" s="1">
        <v>1490.1016320474801</v>
      </c>
      <c r="LM72" s="1">
        <f>AVERAGE(LL72:LL74)</f>
        <v>1607.331550383323</v>
      </c>
      <c r="LO72" s="5"/>
      <c r="LP72" s="5"/>
      <c r="LQ72" s="1">
        <v>1</v>
      </c>
      <c r="LR72" s="1">
        <v>1239.0472166997999</v>
      </c>
      <c r="LS72" s="1">
        <f>AVERAGE(LR72:LR74)</f>
        <v>1293.6500079703067</v>
      </c>
      <c r="LT72" s="1">
        <v>1</v>
      </c>
      <c r="LU72" s="1">
        <v>1324.9271781534501</v>
      </c>
      <c r="LV72" s="1">
        <f>AVERAGE(LU72:LU74)</f>
        <v>1422.9021732539134</v>
      </c>
      <c r="LW72" s="1">
        <v>1</v>
      </c>
      <c r="LX72" s="1">
        <v>1197.24727668845</v>
      </c>
      <c r="LY72" s="1">
        <f>AVERAGE(LX72:LX74)</f>
        <v>1305.8925306423434</v>
      </c>
      <c r="LZ72" s="1">
        <v>1</v>
      </c>
      <c r="MA72" s="1">
        <v>1326.2307242990701</v>
      </c>
      <c r="MB72" s="1">
        <f>AVERAGE(MA72:MA74)</f>
        <v>1418.1842557508432</v>
      </c>
      <c r="MC72" s="5"/>
      <c r="MD72" s="5"/>
      <c r="ME72" s="2"/>
      <c r="MF72" s="1">
        <v>1</v>
      </c>
      <c r="MG72" s="1">
        <v>2695.9788647342998</v>
      </c>
      <c r="MH72" s="1">
        <f>AVERAGE(MG72:MG74)</f>
        <v>2559.7473074460668</v>
      </c>
      <c r="MI72" s="1">
        <v>1</v>
      </c>
      <c r="MJ72" s="1">
        <v>2519.0166886253801</v>
      </c>
      <c r="MK72" s="1">
        <f>AVERAGE(MJ72:MJ74)</f>
        <v>2644.4550462093334</v>
      </c>
      <c r="ML72" s="1">
        <v>1</v>
      </c>
      <c r="MM72" s="1">
        <v>2658.11334674715</v>
      </c>
      <c r="MN72" s="1">
        <f>AVERAGE(MM72:MM74)</f>
        <v>2776.2734361230164</v>
      </c>
      <c r="MO72" s="1">
        <v>1</v>
      </c>
      <c r="MP72" s="1">
        <v>2684.6564171123</v>
      </c>
      <c r="MQ72" s="1">
        <f>AVERAGE(MP72:MP74)</f>
        <v>2820.1738279013866</v>
      </c>
      <c r="MS72" s="5"/>
      <c r="MT72" s="5"/>
      <c r="MU72" s="1">
        <v>1</v>
      </c>
      <c r="MV72" s="1">
        <v>1196.26092628832</v>
      </c>
      <c r="MW72" s="1">
        <f>AVERAGE(MV72:MV74)</f>
        <v>1328.4786794326001</v>
      </c>
      <c r="MX72" s="1">
        <v>1</v>
      </c>
      <c r="MY72" s="1">
        <v>1188.0362989323801</v>
      </c>
      <c r="MZ72" s="1">
        <f>AVERAGE(MY72:MY74)</f>
        <v>1292.3141812016036</v>
      </c>
      <c r="NA72" s="1">
        <v>1</v>
      </c>
      <c r="NB72" s="1">
        <v>1235.1324846770401</v>
      </c>
      <c r="NC72" s="1">
        <f>AVERAGE(NB72:NB74)</f>
        <v>1306.8411399054301</v>
      </c>
      <c r="ND72" s="1">
        <v>1</v>
      </c>
      <c r="NE72" s="1">
        <v>1250.3935926773499</v>
      </c>
      <c r="NF72" s="1">
        <f>AVERAGE(NE72:NE74)</f>
        <v>1312.81636656358</v>
      </c>
      <c r="NH72" s="5"/>
      <c r="NI72" s="5"/>
      <c r="NJ72" s="1">
        <v>1</v>
      </c>
      <c r="NK72" s="1">
        <v>1337.77173913043</v>
      </c>
      <c r="NL72" s="1">
        <f>AVERAGE(NK72:NK74)</f>
        <v>1440.5695247999631</v>
      </c>
      <c r="NM72" s="1">
        <v>1</v>
      </c>
      <c r="NN72" s="1">
        <v>1335.93944636678</v>
      </c>
      <c r="NO72" s="1">
        <f>AVERAGE(NN72:NN74)</f>
        <v>1416.8106083374698</v>
      </c>
      <c r="NP72" s="1">
        <v>1</v>
      </c>
      <c r="NQ72" s="1">
        <v>1316.4068092535999</v>
      </c>
      <c r="NR72" s="1">
        <f>AVERAGE(NQ72:NQ74)</f>
        <v>1391.4548752247931</v>
      </c>
      <c r="NS72" s="1">
        <v>1</v>
      </c>
      <c r="NT72" s="1">
        <v>1226.81590989088</v>
      </c>
      <c r="NU72" s="1">
        <f>AVERAGE(NT72:NT74)</f>
        <v>1290.0367189985734</v>
      </c>
    </row>
    <row r="73" spans="1:385" x14ac:dyDescent="0.25">
      <c r="A73" s="2"/>
      <c r="B73" s="1">
        <v>2</v>
      </c>
      <c r="C73" s="1">
        <v>1077</v>
      </c>
      <c r="E73" s="1">
        <v>2</v>
      </c>
      <c r="F73" s="1">
        <v>1033</v>
      </c>
      <c r="H73" s="1">
        <v>2</v>
      </c>
      <c r="I73" s="1">
        <v>1051</v>
      </c>
      <c r="K73" s="1">
        <v>2</v>
      </c>
      <c r="L73" s="1">
        <v>1090</v>
      </c>
      <c r="N73" s="1">
        <v>2</v>
      </c>
      <c r="O73" s="1">
        <v>1071</v>
      </c>
      <c r="S73" s="5"/>
      <c r="T73" s="1">
        <v>2</v>
      </c>
      <c r="U73" s="1">
        <v>1065.7848101265799</v>
      </c>
      <c r="W73" s="1">
        <v>2</v>
      </c>
      <c r="X73" s="1">
        <v>1065.7848101265799</v>
      </c>
      <c r="Z73" s="1">
        <v>2</v>
      </c>
      <c r="AA73" s="1">
        <v>1006.7383863080699</v>
      </c>
      <c r="AC73" s="1">
        <v>2</v>
      </c>
      <c r="AD73" s="1">
        <v>994.13439849624103</v>
      </c>
      <c r="AI73" s="1">
        <v>2</v>
      </c>
      <c r="AJ73" s="1">
        <v>1568.4932944606401</v>
      </c>
      <c r="AL73" s="1">
        <v>2</v>
      </c>
      <c r="AM73" s="1">
        <v>1563.58808290155</v>
      </c>
      <c r="AO73" s="1">
        <v>2</v>
      </c>
      <c r="AP73" s="1">
        <v>1693.13011542497</v>
      </c>
      <c r="AR73" s="1">
        <v>2</v>
      </c>
      <c r="AS73" s="1">
        <v>1684.78942807626</v>
      </c>
      <c r="AV73" s="5"/>
      <c r="AW73" s="2"/>
      <c r="AX73" s="1">
        <v>2</v>
      </c>
      <c r="AY73" s="1">
        <v>1082</v>
      </c>
      <c r="BA73" s="1">
        <v>2</v>
      </c>
      <c r="BB73" s="1">
        <v>1077</v>
      </c>
      <c r="BD73" s="1">
        <v>2</v>
      </c>
      <c r="BE73" s="1">
        <v>1047</v>
      </c>
      <c r="BG73" s="1">
        <v>2</v>
      </c>
      <c r="BH73" s="1">
        <v>1076</v>
      </c>
      <c r="BJ73" s="1">
        <v>2</v>
      </c>
      <c r="BK73" s="1">
        <v>1048</v>
      </c>
      <c r="BN73" s="5"/>
      <c r="BP73" s="1">
        <v>2</v>
      </c>
      <c r="BQ73" s="1">
        <v>1391.9488933601599</v>
      </c>
      <c r="BS73" s="1">
        <v>2</v>
      </c>
      <c r="BT73" s="1">
        <v>1396.3299845440499</v>
      </c>
      <c r="BV73" s="1">
        <v>2</v>
      </c>
      <c r="BW73" s="1">
        <v>1450.9094363521201</v>
      </c>
      <c r="BY73" s="1">
        <v>2</v>
      </c>
      <c r="BZ73" s="1">
        <v>1393.8333333333301</v>
      </c>
      <c r="CC73" s="5"/>
      <c r="CD73" s="5"/>
      <c r="CE73" s="1">
        <v>2</v>
      </c>
      <c r="CF73" s="1">
        <v>1649.7369668246399</v>
      </c>
      <c r="CH73" s="1">
        <v>2</v>
      </c>
      <c r="CI73" s="1">
        <v>2139.9339268978401</v>
      </c>
      <c r="CK73" s="1">
        <v>2</v>
      </c>
      <c r="CL73" s="1">
        <v>1719.80340839927</v>
      </c>
      <c r="CN73" s="1">
        <v>2</v>
      </c>
      <c r="CO73" s="1">
        <v>1387.07539041465</v>
      </c>
      <c r="CQ73" s="6"/>
      <c r="CR73" s="5"/>
      <c r="CS73" s="2"/>
      <c r="CT73" s="1">
        <v>2</v>
      </c>
      <c r="CU73" s="1">
        <v>1529.55584016393</v>
      </c>
      <c r="CW73" s="1">
        <v>2</v>
      </c>
      <c r="CX73" s="1">
        <v>1524.17439516129</v>
      </c>
      <c r="CZ73" s="1">
        <v>2</v>
      </c>
      <c r="DA73" s="1">
        <v>1550.3490168539299</v>
      </c>
      <c r="DC73" s="1">
        <v>2</v>
      </c>
      <c r="DD73" s="1">
        <v>1564.97842835131</v>
      </c>
      <c r="DG73" s="5"/>
      <c r="DH73" s="5"/>
      <c r="DI73" s="1">
        <v>2</v>
      </c>
      <c r="DJ73" s="1">
        <v>962.00315126050396</v>
      </c>
      <c r="DL73" s="1">
        <v>2</v>
      </c>
      <c r="DM73" s="1">
        <v>975.03281677301698</v>
      </c>
      <c r="DO73" s="1">
        <v>2</v>
      </c>
      <c r="DP73" s="1">
        <v>994.11111111111097</v>
      </c>
      <c r="DR73" s="1">
        <v>2</v>
      </c>
      <c r="DS73" s="1">
        <v>1029.9328908554601</v>
      </c>
      <c r="DV73" s="5"/>
      <c r="DW73" s="5"/>
      <c r="DX73" s="1">
        <v>2</v>
      </c>
      <c r="DY73" s="1">
        <v>1522.2198067632901</v>
      </c>
      <c r="EA73" s="1">
        <v>2</v>
      </c>
      <c r="EB73" s="1">
        <v>2287.0197075651599</v>
      </c>
      <c r="ED73" s="1">
        <v>2</v>
      </c>
      <c r="EE73" s="1">
        <v>2509.6350574712601</v>
      </c>
      <c r="EG73" s="1">
        <v>2</v>
      </c>
      <c r="EH73" s="1">
        <v>2802.6085106382998</v>
      </c>
      <c r="EJ73" s="5"/>
      <c r="EK73" s="5"/>
      <c r="EL73" s="2"/>
      <c r="EM73" s="1">
        <v>2</v>
      </c>
      <c r="EN73" s="1">
        <v>1136.0006322444699</v>
      </c>
      <c r="EP73" s="1">
        <v>2</v>
      </c>
      <c r="EQ73" s="1">
        <v>1145.67578347578</v>
      </c>
      <c r="ES73" s="1">
        <v>2</v>
      </c>
      <c r="ET73" s="1">
        <v>1154.97895429135</v>
      </c>
      <c r="EV73" s="1">
        <v>2</v>
      </c>
      <c r="EW73" s="1">
        <v>1182.0078632478601</v>
      </c>
      <c r="EZ73" s="5"/>
      <c r="FA73" s="5"/>
      <c r="FB73" s="1">
        <v>2</v>
      </c>
      <c r="FC73" s="1">
        <v>1665.1656050955401</v>
      </c>
      <c r="FE73" s="1">
        <v>2</v>
      </c>
      <c r="FF73" s="1">
        <v>1680.41458670989</v>
      </c>
      <c r="FH73" s="1">
        <v>2</v>
      </c>
      <c r="FI73" s="1">
        <v>2012.4881995954099</v>
      </c>
      <c r="FK73" s="1">
        <v>2</v>
      </c>
      <c r="FL73" s="1">
        <v>1955.21946375372</v>
      </c>
      <c r="FO73" s="5"/>
      <c r="FP73" s="5"/>
      <c r="FQ73" s="1">
        <v>2</v>
      </c>
      <c r="FR73" s="1">
        <v>3167.20307785154</v>
      </c>
      <c r="FT73" s="1">
        <v>2</v>
      </c>
      <c r="FU73" s="1">
        <v>3394.9618768328401</v>
      </c>
      <c r="FW73" s="1">
        <v>2</v>
      </c>
      <c r="FX73" s="1">
        <v>3638.3082244427401</v>
      </c>
      <c r="FZ73" s="1">
        <v>2</v>
      </c>
      <c r="GA73" s="1">
        <v>3600.4069400630901</v>
      </c>
      <c r="GE73" s="5"/>
      <c r="GF73" s="1">
        <v>2</v>
      </c>
      <c r="GG73" s="1">
        <v>1490.83561163687</v>
      </c>
      <c r="GI73" s="1">
        <v>2</v>
      </c>
      <c r="GJ73" s="1">
        <v>1493.8361010830299</v>
      </c>
      <c r="GL73" s="1">
        <v>2</v>
      </c>
      <c r="GM73" s="1">
        <v>1531.09642560266</v>
      </c>
      <c r="GO73" s="1">
        <v>2</v>
      </c>
      <c r="GP73" s="1">
        <v>2358.7152140672802</v>
      </c>
      <c r="GR73" s="5"/>
      <c r="GS73" s="5"/>
      <c r="GT73" s="2"/>
      <c r="GU73" s="1">
        <v>2</v>
      </c>
      <c r="GV73" s="1">
        <v>1177</v>
      </c>
      <c r="GX73" s="1">
        <v>2</v>
      </c>
      <c r="GY73" s="1">
        <v>1253</v>
      </c>
      <c r="HA73" s="1">
        <v>2</v>
      </c>
      <c r="HB73" s="1">
        <v>1472</v>
      </c>
      <c r="HD73" s="1">
        <v>2</v>
      </c>
      <c r="HE73" s="1">
        <v>1611</v>
      </c>
      <c r="HG73" s="1">
        <v>2</v>
      </c>
      <c r="HH73" s="1">
        <v>1268</v>
      </c>
      <c r="HL73" s="5"/>
      <c r="HM73" s="1">
        <v>2</v>
      </c>
      <c r="HN73" s="1">
        <v>1699.1055045871601</v>
      </c>
      <c r="HP73" s="1">
        <v>2</v>
      </c>
      <c r="HQ73" s="1">
        <v>1841.15110356537</v>
      </c>
      <c r="HS73" s="1">
        <v>2</v>
      </c>
      <c r="HT73" s="1">
        <v>1425.04152046784</v>
      </c>
      <c r="HV73" s="1">
        <v>2</v>
      </c>
      <c r="HW73" s="1">
        <v>1263.3647798742099</v>
      </c>
      <c r="HZ73" s="5"/>
      <c r="IA73" s="5"/>
      <c r="IB73" s="1">
        <v>2</v>
      </c>
      <c r="IC73" s="1">
        <v>1099.6716332378201</v>
      </c>
      <c r="IE73" s="1">
        <v>2</v>
      </c>
      <c r="IF73" s="1">
        <v>1279.02219321149</v>
      </c>
      <c r="IH73" s="1">
        <v>2</v>
      </c>
      <c r="II73" s="1">
        <v>1111.6839464882901</v>
      </c>
      <c r="IK73" s="1">
        <v>2</v>
      </c>
      <c r="IL73" s="1">
        <v>1262.89017693716</v>
      </c>
      <c r="IN73" s="5"/>
      <c r="IO73" s="5"/>
      <c r="IP73" s="2"/>
      <c r="IQ73" s="1">
        <v>2</v>
      </c>
      <c r="IR73" s="1">
        <v>963</v>
      </c>
      <c r="IT73" s="1">
        <v>2</v>
      </c>
      <c r="IU73" s="1">
        <v>980</v>
      </c>
      <c r="IW73" s="1">
        <v>2</v>
      </c>
      <c r="IX73" s="1">
        <v>955</v>
      </c>
      <c r="IZ73" s="1">
        <v>2</v>
      </c>
      <c r="JA73" s="1">
        <v>969</v>
      </c>
      <c r="JC73" s="1">
        <v>2</v>
      </c>
      <c r="JD73" s="1">
        <v>946</v>
      </c>
      <c r="JG73" s="5"/>
      <c r="JH73" s="5"/>
      <c r="JI73" s="1">
        <v>2</v>
      </c>
      <c r="JJ73" s="1">
        <v>1074.80817916261</v>
      </c>
      <c r="JL73" s="1">
        <v>2</v>
      </c>
      <c r="JM73" s="1">
        <v>1056.54082457559</v>
      </c>
      <c r="JO73" s="1">
        <v>2</v>
      </c>
      <c r="JP73" s="1">
        <v>1112.0353612167301</v>
      </c>
      <c r="JR73" s="1">
        <v>2</v>
      </c>
      <c r="JS73" s="1">
        <v>1173.5529219452401</v>
      </c>
      <c r="JV73" s="5"/>
      <c r="JW73" s="5"/>
      <c r="JX73" s="1">
        <v>2</v>
      </c>
      <c r="JY73" s="1">
        <v>1710.5269265099701</v>
      </c>
      <c r="KA73" s="1">
        <v>2</v>
      </c>
      <c r="KB73" s="1">
        <v>1597.36085790885</v>
      </c>
      <c r="KD73" s="1">
        <v>2</v>
      </c>
      <c r="KE73" s="1">
        <v>1543.0735115431301</v>
      </c>
      <c r="KG73" s="1">
        <v>2</v>
      </c>
      <c r="KH73" s="1">
        <v>1557.6641170601899</v>
      </c>
      <c r="KJ73" s="5"/>
      <c r="KK73" s="5"/>
      <c r="KL73" s="2"/>
      <c r="KM73" s="1">
        <v>2</v>
      </c>
      <c r="KN73" s="1">
        <v>1243.69578017664</v>
      </c>
      <c r="KP73" s="1">
        <v>2</v>
      </c>
      <c r="KQ73" s="1">
        <v>1233.7758827049699</v>
      </c>
      <c r="KS73" s="1">
        <v>2</v>
      </c>
      <c r="KT73" s="1">
        <v>1220.5753993610199</v>
      </c>
      <c r="KV73" s="1">
        <v>2</v>
      </c>
      <c r="KW73" s="1">
        <v>1218.5680112570401</v>
      </c>
      <c r="KZ73" s="5"/>
      <c r="LA73" s="5"/>
      <c r="LB73" s="1">
        <v>2</v>
      </c>
      <c r="LC73" s="1">
        <v>1631.2791539910199</v>
      </c>
      <c r="LE73" s="1">
        <v>2</v>
      </c>
      <c r="LF73" s="1">
        <v>1588.61822817081</v>
      </c>
      <c r="LH73" s="1">
        <v>2</v>
      </c>
      <c r="LI73" s="1">
        <v>1636.1499324628501</v>
      </c>
      <c r="LK73" s="1">
        <v>2</v>
      </c>
      <c r="LL73" s="1">
        <v>1676.8967310549799</v>
      </c>
      <c r="LO73" s="5"/>
      <c r="LP73" s="5"/>
      <c r="LQ73" s="1">
        <v>2</v>
      </c>
      <c r="LR73" s="1">
        <v>1351.90628115653</v>
      </c>
      <c r="LT73" s="1">
        <v>2</v>
      </c>
      <c r="LU73" s="1">
        <v>1497.72869225764</v>
      </c>
      <c r="LW73" s="1">
        <v>2</v>
      </c>
      <c r="LX73" s="1">
        <v>1358.3683923705701</v>
      </c>
      <c r="LZ73" s="1">
        <v>2</v>
      </c>
      <c r="MA73" s="1">
        <v>1484.40527859238</v>
      </c>
      <c r="MC73" s="5"/>
      <c r="MD73" s="5"/>
      <c r="ME73" s="2"/>
      <c r="MF73" s="1">
        <v>2</v>
      </c>
      <c r="MG73" s="1">
        <v>2354.8648730350701</v>
      </c>
      <c r="MI73" s="1">
        <v>2</v>
      </c>
      <c r="MJ73" s="1">
        <v>2710.3299559471402</v>
      </c>
      <c r="ML73" s="1">
        <v>2</v>
      </c>
      <c r="MM73" s="1">
        <v>2880.7028688524601</v>
      </c>
      <c r="MO73" s="1">
        <v>2</v>
      </c>
      <c r="MP73" s="1">
        <v>2931.3452699091399</v>
      </c>
      <c r="MS73" s="5"/>
      <c r="MT73" s="5"/>
      <c r="MU73" s="1">
        <v>2</v>
      </c>
      <c r="MV73" s="1">
        <v>1395.9099804305299</v>
      </c>
      <c r="MX73" s="1">
        <v>2</v>
      </c>
      <c r="MY73" s="1">
        <v>1349.11756272401</v>
      </c>
      <c r="NA73" s="1">
        <v>2</v>
      </c>
      <c r="NB73" s="1">
        <v>1386.28166351607</v>
      </c>
      <c r="ND73" s="1">
        <v>2</v>
      </c>
      <c r="NE73" s="1">
        <v>1362.95785616125</v>
      </c>
      <c r="NH73" s="5"/>
      <c r="NI73" s="5"/>
      <c r="NJ73" s="1">
        <v>2</v>
      </c>
      <c r="NK73" s="1">
        <v>1496.19102990033</v>
      </c>
      <c r="NM73" s="1">
        <v>2</v>
      </c>
      <c r="NN73" s="1">
        <v>1466.07864523536</v>
      </c>
      <c r="NP73" s="1">
        <v>2</v>
      </c>
      <c r="NQ73" s="1">
        <v>1430.66841186736</v>
      </c>
      <c r="NS73" s="1">
        <v>2</v>
      </c>
      <c r="NT73" s="1">
        <v>1339.6020480226</v>
      </c>
    </row>
    <row r="74" spans="1:385" x14ac:dyDescent="0.25">
      <c r="A74" s="2"/>
      <c r="B74" s="1">
        <v>3</v>
      </c>
      <c r="C74" s="1">
        <v>1045</v>
      </c>
      <c r="E74" s="1">
        <v>3</v>
      </c>
      <c r="F74" s="1">
        <v>1009</v>
      </c>
      <c r="H74" s="1">
        <v>3</v>
      </c>
      <c r="I74" s="1">
        <v>1008</v>
      </c>
      <c r="K74" s="1">
        <v>3</v>
      </c>
      <c r="L74" s="1">
        <v>1037</v>
      </c>
      <c r="N74" s="1">
        <v>3</v>
      </c>
      <c r="O74" s="1">
        <v>1039</v>
      </c>
      <c r="S74" s="5"/>
      <c r="T74" s="1">
        <v>3</v>
      </c>
      <c r="U74" s="1">
        <v>1035.3329831932799</v>
      </c>
      <c r="W74" s="1">
        <v>3</v>
      </c>
      <c r="X74" s="1">
        <v>1035.3329831932799</v>
      </c>
      <c r="Z74" s="1">
        <v>3</v>
      </c>
      <c r="AA74" s="1">
        <v>1023.87819732034</v>
      </c>
      <c r="AC74" s="1">
        <v>3</v>
      </c>
      <c r="AD74" s="1">
        <v>1040.6241799437701</v>
      </c>
      <c r="AI74" s="1">
        <v>3</v>
      </c>
      <c r="AJ74" s="1">
        <v>1474.2243100410999</v>
      </c>
      <c r="AL74" s="1">
        <v>3</v>
      </c>
      <c r="AM74" s="1">
        <v>1610.16773367478</v>
      </c>
      <c r="AO74" s="1">
        <v>3</v>
      </c>
      <c r="AP74" s="1">
        <v>1672.29045643154</v>
      </c>
      <c r="AR74" s="1">
        <v>3</v>
      </c>
      <c r="AS74" s="1">
        <v>1680.2366148532001</v>
      </c>
      <c r="AV74" s="5"/>
      <c r="AW74" s="2"/>
      <c r="AX74" s="1">
        <v>3</v>
      </c>
      <c r="AY74" s="1">
        <v>1060</v>
      </c>
      <c r="BA74" s="1">
        <v>3</v>
      </c>
      <c r="BB74" s="1">
        <v>999</v>
      </c>
      <c r="BD74" s="1">
        <v>3</v>
      </c>
      <c r="BE74" s="1">
        <v>979</v>
      </c>
      <c r="BG74" s="1">
        <v>3</v>
      </c>
      <c r="BH74" s="1">
        <v>1035</v>
      </c>
      <c r="BJ74" s="1">
        <v>3</v>
      </c>
      <c r="BK74" s="1">
        <v>988</v>
      </c>
      <c r="BN74" s="5"/>
      <c r="BP74" s="1">
        <v>3</v>
      </c>
      <c r="BQ74" s="1">
        <v>1413.56056338028</v>
      </c>
      <c r="BS74" s="1">
        <v>3</v>
      </c>
      <c r="BT74" s="1">
        <v>1363.88837567359</v>
      </c>
      <c r="BV74" s="1">
        <v>3</v>
      </c>
      <c r="BW74" s="1">
        <v>1423.1690851735</v>
      </c>
      <c r="BY74" s="1">
        <v>3</v>
      </c>
      <c r="BZ74" s="1">
        <v>1375.3230605738599</v>
      </c>
      <c r="CC74" s="5"/>
      <c r="CD74" s="5"/>
      <c r="CE74" s="1">
        <v>3</v>
      </c>
      <c r="CF74" s="1">
        <v>1566.6092688773499</v>
      </c>
      <c r="CH74" s="1">
        <v>3</v>
      </c>
      <c r="CI74" s="1">
        <v>2031.6417212347999</v>
      </c>
      <c r="CK74" s="1">
        <v>3</v>
      </c>
      <c r="CL74" s="1">
        <v>1686.63861985472</v>
      </c>
      <c r="CN74" s="1">
        <v>3</v>
      </c>
      <c r="CO74" s="1">
        <v>1352.3749330476701</v>
      </c>
      <c r="CQ74" s="5"/>
      <c r="CR74" s="5"/>
      <c r="CS74" s="2"/>
      <c r="CT74" s="1">
        <v>3</v>
      </c>
      <c r="CU74" s="1">
        <v>1520.98921417565</v>
      </c>
      <c r="CW74" s="1">
        <v>3</v>
      </c>
      <c r="CX74" s="1">
        <v>1509.9842158859501</v>
      </c>
      <c r="CZ74" s="1">
        <v>3</v>
      </c>
      <c r="DA74" s="1">
        <v>1458.9259520451301</v>
      </c>
      <c r="DC74" s="1">
        <v>3</v>
      </c>
      <c r="DD74" s="1">
        <v>1506.53338509317</v>
      </c>
      <c r="DG74" s="5"/>
      <c r="DH74" s="5"/>
      <c r="DI74" s="1">
        <v>3</v>
      </c>
      <c r="DJ74" s="1">
        <v>992.790020790021</v>
      </c>
      <c r="DL74" s="1">
        <v>3</v>
      </c>
      <c r="DM74" s="1">
        <v>942.71286231884096</v>
      </c>
      <c r="DO74" s="1">
        <v>3</v>
      </c>
      <c r="DP74" s="1">
        <v>979.19092945128796</v>
      </c>
      <c r="DR74" s="1">
        <v>3</v>
      </c>
      <c r="DS74" s="1">
        <v>1051.7925925925899</v>
      </c>
      <c r="DV74" s="5"/>
      <c r="DW74" s="5"/>
      <c r="DX74" s="1">
        <v>3</v>
      </c>
      <c r="DY74" s="1">
        <v>1484.7677070828299</v>
      </c>
      <c r="EA74" s="1">
        <v>3</v>
      </c>
      <c r="EB74" s="1">
        <v>2165.4823232323201</v>
      </c>
      <c r="ED74" s="1">
        <v>3</v>
      </c>
      <c r="EE74" s="1">
        <v>2436.1210826210799</v>
      </c>
      <c r="EG74" s="1">
        <v>3</v>
      </c>
      <c r="EH74" s="1">
        <v>2786.5033557047</v>
      </c>
      <c r="EJ74" s="5"/>
      <c r="EK74" s="5"/>
      <c r="EL74" s="2"/>
      <c r="EM74" s="1">
        <v>3</v>
      </c>
      <c r="EN74" s="1">
        <v>1128.35075885329</v>
      </c>
      <c r="EP74" s="1">
        <v>3</v>
      </c>
      <c r="EQ74" s="1">
        <v>1143.78206583428</v>
      </c>
      <c r="ES74" s="1">
        <v>3</v>
      </c>
      <c r="ET74" s="1">
        <v>1116.4287585981001</v>
      </c>
      <c r="EV74" s="1">
        <v>3</v>
      </c>
      <c r="EW74" s="1">
        <v>1140.65236636023</v>
      </c>
      <c r="EZ74" s="5"/>
      <c r="FA74" s="5"/>
      <c r="FB74" s="1">
        <v>3</v>
      </c>
      <c r="FC74" s="1">
        <v>1614.26371308017</v>
      </c>
      <c r="FE74" s="1">
        <v>3</v>
      </c>
      <c r="FF74" s="1">
        <v>1571.78314028314</v>
      </c>
      <c r="FH74" s="1">
        <v>3</v>
      </c>
      <c r="FI74" s="1">
        <v>2011.20986842105</v>
      </c>
      <c r="FK74" s="1">
        <v>3</v>
      </c>
      <c r="FL74" s="1">
        <v>1951.5768087215099</v>
      </c>
      <c r="FO74" s="5"/>
      <c r="FP74" s="5"/>
      <c r="FQ74" s="1">
        <v>3</v>
      </c>
      <c r="FR74" s="1">
        <v>3080.3247656486201</v>
      </c>
      <c r="FT74" s="1">
        <v>3</v>
      </c>
      <c r="FU74" s="1">
        <v>3339.2400234741799</v>
      </c>
      <c r="FW74" s="1">
        <v>3</v>
      </c>
      <c r="FX74" s="1">
        <v>3564.0728929385</v>
      </c>
      <c r="FZ74" s="1">
        <v>3</v>
      </c>
      <c r="GA74" s="1">
        <v>3640.2752100840298</v>
      </c>
      <c r="GE74" s="5"/>
      <c r="GF74" s="1">
        <v>3</v>
      </c>
      <c r="GG74" s="1">
        <v>1513.6337680648601</v>
      </c>
      <c r="GI74" s="1">
        <v>3</v>
      </c>
      <c r="GJ74" s="1">
        <v>1448.02710516805</v>
      </c>
      <c r="GL74" s="1">
        <v>3</v>
      </c>
      <c r="GM74" s="1">
        <v>1481.46917666529</v>
      </c>
      <c r="GO74" s="1">
        <v>3</v>
      </c>
      <c r="GP74" s="1">
        <v>2178.4019946298399</v>
      </c>
      <c r="GR74" s="5"/>
      <c r="GS74" s="5"/>
      <c r="GT74" s="2"/>
      <c r="GU74" s="1">
        <v>3</v>
      </c>
      <c r="GV74" s="1">
        <v>1115</v>
      </c>
      <c r="GX74" s="1">
        <v>3</v>
      </c>
      <c r="GY74" s="1">
        <v>1009</v>
      </c>
      <c r="HA74" s="1">
        <v>3</v>
      </c>
      <c r="HB74" s="1">
        <v>1108</v>
      </c>
      <c r="HD74" s="1">
        <v>3</v>
      </c>
      <c r="HE74" s="1">
        <v>1527</v>
      </c>
      <c r="HG74" s="1">
        <v>3</v>
      </c>
      <c r="HH74" s="1">
        <v>1223</v>
      </c>
      <c r="HL74" s="5"/>
      <c r="HM74" s="1">
        <v>3</v>
      </c>
      <c r="HN74" s="1">
        <v>1852.2649310872901</v>
      </c>
      <c r="HP74" s="1">
        <v>3</v>
      </c>
      <c r="HQ74" s="1">
        <v>1554.4447576099201</v>
      </c>
      <c r="HS74" s="1">
        <v>3</v>
      </c>
      <c r="HT74" s="1">
        <v>1517.3428571428601</v>
      </c>
      <c r="HV74" s="1">
        <v>3</v>
      </c>
      <c r="HW74" s="1">
        <v>1217.9618511569699</v>
      </c>
      <c r="HZ74" s="5"/>
      <c r="IA74" s="5"/>
      <c r="IB74" s="1">
        <v>3</v>
      </c>
      <c r="IC74" s="1">
        <v>1058.30017251294</v>
      </c>
      <c r="IE74" s="1">
        <v>3</v>
      </c>
      <c r="IF74" s="1">
        <v>1012.22957198444</v>
      </c>
      <c r="IH74" s="1">
        <v>3</v>
      </c>
      <c r="II74" s="1">
        <v>1241.21831379118</v>
      </c>
      <c r="IK74" s="1">
        <v>3</v>
      </c>
      <c r="IL74" s="1">
        <v>1074.5157766990301</v>
      </c>
      <c r="IN74" s="5"/>
      <c r="IO74" s="5"/>
      <c r="IP74" s="2"/>
      <c r="IQ74" s="1">
        <v>3</v>
      </c>
      <c r="IR74" s="1">
        <v>930</v>
      </c>
      <c r="IT74" s="1">
        <v>3</v>
      </c>
      <c r="IU74" s="1">
        <v>962</v>
      </c>
      <c r="IW74" s="1">
        <v>3</v>
      </c>
      <c r="IX74" s="1">
        <v>931</v>
      </c>
      <c r="IZ74" s="1">
        <v>3</v>
      </c>
      <c r="JA74" s="1">
        <v>892</v>
      </c>
      <c r="JC74" s="1">
        <v>3</v>
      </c>
      <c r="JD74" s="1">
        <v>932</v>
      </c>
      <c r="JG74" s="5"/>
      <c r="JH74" s="5"/>
      <c r="JI74" s="1">
        <v>3</v>
      </c>
      <c r="JJ74" s="1">
        <v>1139.5268292682899</v>
      </c>
      <c r="JL74" s="1">
        <v>3</v>
      </c>
      <c r="JM74" s="1">
        <v>1030.82700080841</v>
      </c>
      <c r="JO74" s="1">
        <v>3</v>
      </c>
      <c r="JP74" s="1">
        <v>1075.0510976532901</v>
      </c>
      <c r="JR74" s="1">
        <v>3</v>
      </c>
      <c r="JS74" s="1">
        <v>1075.95955882353</v>
      </c>
      <c r="JV74" s="5"/>
      <c r="JW74" s="5"/>
      <c r="JX74" s="1">
        <v>3</v>
      </c>
      <c r="JY74" s="1">
        <v>1672.67808219178</v>
      </c>
      <c r="KA74" s="1">
        <v>3</v>
      </c>
      <c r="KB74" s="1">
        <v>1537.91916488223</v>
      </c>
      <c r="KD74" s="1">
        <v>3</v>
      </c>
      <c r="KE74" s="1">
        <v>1538.79285281647</v>
      </c>
      <c r="KG74" s="1">
        <v>3</v>
      </c>
      <c r="KH74" s="1">
        <v>1488.07707641196</v>
      </c>
      <c r="KJ74" s="5"/>
      <c r="KK74" s="5"/>
      <c r="KL74" s="2"/>
      <c r="KM74" s="1">
        <v>3</v>
      </c>
      <c r="KN74" s="1">
        <v>1235.65486725664</v>
      </c>
      <c r="KP74" s="1">
        <v>3</v>
      </c>
      <c r="KQ74" s="1">
        <v>1240.2687369364</v>
      </c>
      <c r="KS74" s="1">
        <v>3</v>
      </c>
      <c r="KT74" s="1">
        <v>1241.6615969581701</v>
      </c>
      <c r="KV74" s="1">
        <v>3</v>
      </c>
      <c r="KW74" s="1">
        <v>1222.25082198215</v>
      </c>
      <c r="KZ74" s="5"/>
      <c r="LA74" s="5"/>
      <c r="LB74" s="1">
        <v>3</v>
      </c>
      <c r="LC74" s="1">
        <v>1647.6412412993</v>
      </c>
      <c r="LE74" s="1">
        <v>3</v>
      </c>
      <c r="LF74" s="1">
        <v>1573.6670910248199</v>
      </c>
      <c r="LH74" s="1">
        <v>3</v>
      </c>
      <c r="LI74" s="1">
        <v>1643.43913435527</v>
      </c>
      <c r="LK74" s="1">
        <v>3</v>
      </c>
      <c r="LL74" s="1">
        <v>1654.99628804751</v>
      </c>
      <c r="LO74" s="5"/>
      <c r="LP74" s="5"/>
      <c r="LQ74" s="1">
        <v>3</v>
      </c>
      <c r="LR74" s="1">
        <v>1289.99652605459</v>
      </c>
      <c r="LT74" s="1">
        <v>3</v>
      </c>
      <c r="LU74" s="1">
        <v>1446.05064935065</v>
      </c>
      <c r="LW74" s="1">
        <v>3</v>
      </c>
      <c r="LX74" s="1">
        <v>1362.06192286801</v>
      </c>
      <c r="LZ74" s="1">
        <v>3</v>
      </c>
      <c r="MA74" s="1">
        <v>1443.9167643610799</v>
      </c>
      <c r="MC74" s="5"/>
      <c r="MD74" s="5"/>
      <c r="ME74" s="2"/>
      <c r="MF74" s="1">
        <v>3</v>
      </c>
      <c r="MG74" s="1">
        <v>2628.3981845688299</v>
      </c>
      <c r="MI74" s="1">
        <v>3</v>
      </c>
      <c r="MJ74" s="1">
        <v>2704.01849405548</v>
      </c>
      <c r="ML74" s="1">
        <v>3</v>
      </c>
      <c r="MM74" s="1">
        <v>2790.0040927694399</v>
      </c>
      <c r="MO74" s="1">
        <v>3</v>
      </c>
      <c r="MP74" s="1">
        <v>2844.51979668272</v>
      </c>
      <c r="MS74" s="5"/>
      <c r="MT74" s="5"/>
      <c r="MU74" s="1">
        <v>3</v>
      </c>
      <c r="MV74" s="1">
        <v>1393.2651315789501</v>
      </c>
      <c r="MX74" s="1">
        <v>3</v>
      </c>
      <c r="MY74" s="1">
        <v>1339.7886819484199</v>
      </c>
      <c r="NA74" s="1">
        <v>3</v>
      </c>
      <c r="NB74" s="1">
        <v>1299.10927152318</v>
      </c>
      <c r="ND74" s="1">
        <v>3</v>
      </c>
      <c r="NE74" s="1">
        <v>1325.0976508521401</v>
      </c>
      <c r="NH74" s="5"/>
      <c r="NI74" s="5"/>
      <c r="NJ74" s="1">
        <v>3</v>
      </c>
      <c r="NK74" s="1">
        <v>1487.74580536913</v>
      </c>
      <c r="NM74" s="1">
        <v>3</v>
      </c>
      <c r="NN74" s="1">
        <v>1448.41373341027</v>
      </c>
      <c r="NP74" s="1">
        <v>3</v>
      </c>
      <c r="NQ74" s="1">
        <v>1427.2894045534199</v>
      </c>
      <c r="NS74" s="1">
        <v>3</v>
      </c>
      <c r="NT74" s="1">
        <v>1303.69219908224</v>
      </c>
    </row>
    <row r="75" spans="1:385" x14ac:dyDescent="0.25">
      <c r="A75" s="2"/>
      <c r="B75" s="1" t="s">
        <v>34</v>
      </c>
      <c r="D75" s="1" t="s">
        <v>42</v>
      </c>
      <c r="E75" s="1" t="s">
        <v>34</v>
      </c>
      <c r="G75" s="1" t="s">
        <v>42</v>
      </c>
      <c r="H75" s="1" t="s">
        <v>34</v>
      </c>
      <c r="J75" s="1" t="s">
        <v>42</v>
      </c>
      <c r="K75" s="1" t="s">
        <v>34</v>
      </c>
      <c r="M75" s="1" t="s">
        <v>42</v>
      </c>
      <c r="N75" s="1" t="s">
        <v>34</v>
      </c>
      <c r="P75" s="1" t="s">
        <v>42</v>
      </c>
      <c r="S75" s="5"/>
      <c r="T75" s="1" t="s">
        <v>34</v>
      </c>
      <c r="V75" s="1" t="s">
        <v>42</v>
      </c>
      <c r="W75" s="1" t="s">
        <v>34</v>
      </c>
      <c r="Y75" s="1" t="s">
        <v>42</v>
      </c>
      <c r="Z75" s="1" t="s">
        <v>34</v>
      </c>
      <c r="AB75" s="1" t="s">
        <v>42</v>
      </c>
      <c r="AC75" s="1" t="s">
        <v>34</v>
      </c>
      <c r="AE75" s="1" t="s">
        <v>42</v>
      </c>
      <c r="AI75" s="1" t="s">
        <v>34</v>
      </c>
      <c r="AK75" s="1" t="s">
        <v>42</v>
      </c>
      <c r="AL75" s="1" t="s">
        <v>34</v>
      </c>
      <c r="AN75" s="1" t="s">
        <v>42</v>
      </c>
      <c r="AO75" s="1" t="s">
        <v>34</v>
      </c>
      <c r="AQ75" s="1" t="s">
        <v>42</v>
      </c>
      <c r="AR75" s="1" t="s">
        <v>34</v>
      </c>
      <c r="AT75" s="1" t="s">
        <v>42</v>
      </c>
      <c r="AV75" s="5"/>
      <c r="AW75" s="2"/>
      <c r="AX75" s="1" t="s">
        <v>34</v>
      </c>
      <c r="AZ75" s="1" t="s">
        <v>42</v>
      </c>
      <c r="BA75" s="1" t="s">
        <v>34</v>
      </c>
      <c r="BC75" s="1" t="s">
        <v>42</v>
      </c>
      <c r="BD75" s="1" t="s">
        <v>34</v>
      </c>
      <c r="BF75" s="1" t="s">
        <v>42</v>
      </c>
      <c r="BG75" s="1" t="s">
        <v>34</v>
      </c>
      <c r="BI75" s="1" t="s">
        <v>42</v>
      </c>
      <c r="BJ75" s="1" t="s">
        <v>34</v>
      </c>
      <c r="BL75" s="1" t="s">
        <v>42</v>
      </c>
      <c r="BN75" s="5"/>
      <c r="BP75" s="1" t="s">
        <v>34</v>
      </c>
      <c r="BR75" s="1" t="s">
        <v>42</v>
      </c>
      <c r="BS75" s="1" t="s">
        <v>34</v>
      </c>
      <c r="BU75" s="1" t="s">
        <v>42</v>
      </c>
      <c r="BV75" s="1" t="s">
        <v>34</v>
      </c>
      <c r="BX75" s="1" t="s">
        <v>42</v>
      </c>
      <c r="BY75" s="1" t="s">
        <v>34</v>
      </c>
      <c r="CA75" s="1" t="s">
        <v>42</v>
      </c>
      <c r="CC75" s="5"/>
      <c r="CD75" s="5"/>
      <c r="CE75" s="1" t="s">
        <v>34</v>
      </c>
      <c r="CG75" s="1" t="s">
        <v>42</v>
      </c>
      <c r="CH75" s="1" t="s">
        <v>34</v>
      </c>
      <c r="CJ75" s="1" t="s">
        <v>42</v>
      </c>
      <c r="CK75" s="1" t="s">
        <v>34</v>
      </c>
      <c r="CM75" s="1" t="s">
        <v>42</v>
      </c>
      <c r="CN75" s="1" t="s">
        <v>34</v>
      </c>
      <c r="CP75" s="1" t="s">
        <v>42</v>
      </c>
      <c r="CQ75" s="5"/>
      <c r="CR75" s="5"/>
      <c r="CS75" s="2"/>
      <c r="CT75" s="1" t="s">
        <v>34</v>
      </c>
      <c r="CV75" s="1" t="s">
        <v>42</v>
      </c>
      <c r="CW75" s="1" t="s">
        <v>34</v>
      </c>
      <c r="CY75" s="1" t="s">
        <v>42</v>
      </c>
      <c r="CZ75" s="1" t="s">
        <v>34</v>
      </c>
      <c r="DB75" s="1" t="s">
        <v>42</v>
      </c>
      <c r="DC75" s="1" t="s">
        <v>34</v>
      </c>
      <c r="DE75" s="1" t="s">
        <v>42</v>
      </c>
      <c r="DG75" s="5"/>
      <c r="DH75" s="5"/>
      <c r="DI75" s="1" t="s">
        <v>34</v>
      </c>
      <c r="DK75" s="1" t="s">
        <v>42</v>
      </c>
      <c r="DL75" s="1" t="s">
        <v>34</v>
      </c>
      <c r="DN75" s="1" t="s">
        <v>42</v>
      </c>
      <c r="DO75" s="1" t="s">
        <v>34</v>
      </c>
      <c r="DQ75" s="1" t="s">
        <v>42</v>
      </c>
      <c r="DR75" s="1" t="s">
        <v>34</v>
      </c>
      <c r="DT75" s="1" t="s">
        <v>42</v>
      </c>
      <c r="DV75" s="5"/>
      <c r="DW75" s="5"/>
      <c r="DX75" s="1" t="s">
        <v>34</v>
      </c>
      <c r="DZ75" s="1" t="s">
        <v>42</v>
      </c>
      <c r="EA75" s="1" t="s">
        <v>34</v>
      </c>
      <c r="EC75" s="1" t="s">
        <v>42</v>
      </c>
      <c r="ED75" s="1" t="s">
        <v>34</v>
      </c>
      <c r="EF75" s="1" t="s">
        <v>42</v>
      </c>
      <c r="EG75" s="1" t="s">
        <v>34</v>
      </c>
      <c r="EI75" s="1" t="s">
        <v>42</v>
      </c>
      <c r="EJ75" s="5"/>
      <c r="EK75" s="5"/>
      <c r="EL75" s="2"/>
      <c r="EM75" s="1" t="s">
        <v>34</v>
      </c>
      <c r="EO75" s="1" t="s">
        <v>42</v>
      </c>
      <c r="EP75" s="1" t="s">
        <v>34</v>
      </c>
      <c r="ER75" s="1" t="s">
        <v>42</v>
      </c>
      <c r="ES75" s="1" t="s">
        <v>34</v>
      </c>
      <c r="EU75" s="1" t="s">
        <v>42</v>
      </c>
      <c r="EV75" s="1" t="s">
        <v>34</v>
      </c>
      <c r="EX75" s="1" t="s">
        <v>42</v>
      </c>
      <c r="EZ75" s="5"/>
      <c r="FA75" s="5"/>
      <c r="FB75" s="1" t="s">
        <v>34</v>
      </c>
      <c r="FD75" s="1" t="s">
        <v>42</v>
      </c>
      <c r="FE75" s="1" t="s">
        <v>34</v>
      </c>
      <c r="FG75" s="1" t="s">
        <v>42</v>
      </c>
      <c r="FH75" s="1" t="s">
        <v>34</v>
      </c>
      <c r="FJ75" s="1" t="s">
        <v>42</v>
      </c>
      <c r="FK75" s="1" t="s">
        <v>34</v>
      </c>
      <c r="FM75" s="1" t="s">
        <v>42</v>
      </c>
      <c r="FO75" s="5"/>
      <c r="FP75" s="5"/>
      <c r="FQ75" s="1" t="s">
        <v>34</v>
      </c>
      <c r="FS75" s="1" t="s">
        <v>42</v>
      </c>
      <c r="FT75" s="1" t="s">
        <v>34</v>
      </c>
      <c r="FV75" s="1" t="s">
        <v>42</v>
      </c>
      <c r="FW75" s="1" t="s">
        <v>34</v>
      </c>
      <c r="FY75" s="1" t="s">
        <v>42</v>
      </c>
      <c r="FZ75" s="1" t="s">
        <v>34</v>
      </c>
      <c r="GB75" s="1" t="s">
        <v>42</v>
      </c>
      <c r="GE75" s="5"/>
      <c r="GF75" s="1" t="s">
        <v>34</v>
      </c>
      <c r="GH75" s="1" t="s">
        <v>42</v>
      </c>
      <c r="GI75" s="1" t="s">
        <v>34</v>
      </c>
      <c r="GK75" s="1" t="s">
        <v>42</v>
      </c>
      <c r="GL75" s="1" t="s">
        <v>34</v>
      </c>
      <c r="GN75" s="1" t="s">
        <v>42</v>
      </c>
      <c r="GO75" s="1" t="s">
        <v>34</v>
      </c>
      <c r="GQ75" s="1" t="s">
        <v>42</v>
      </c>
      <c r="GR75" s="5"/>
      <c r="GS75" s="5"/>
      <c r="GT75" s="2"/>
      <c r="GU75" s="1" t="s">
        <v>34</v>
      </c>
      <c r="GW75" s="1" t="s">
        <v>42</v>
      </c>
      <c r="GX75" s="1" t="s">
        <v>34</v>
      </c>
      <c r="GZ75" s="1" t="s">
        <v>42</v>
      </c>
      <c r="HA75" s="1" t="s">
        <v>34</v>
      </c>
      <c r="HC75" s="1" t="s">
        <v>42</v>
      </c>
      <c r="HD75" s="1" t="s">
        <v>34</v>
      </c>
      <c r="HF75" s="1" t="s">
        <v>42</v>
      </c>
      <c r="HG75" s="1" t="s">
        <v>34</v>
      </c>
      <c r="HI75" s="1" t="s">
        <v>42</v>
      </c>
      <c r="HL75" s="5"/>
      <c r="HM75" s="1" t="s">
        <v>34</v>
      </c>
      <c r="HO75" s="1" t="s">
        <v>42</v>
      </c>
      <c r="HP75" s="1" t="s">
        <v>34</v>
      </c>
      <c r="HR75" s="1" t="s">
        <v>42</v>
      </c>
      <c r="HS75" s="1" t="s">
        <v>34</v>
      </c>
      <c r="HU75" s="1" t="s">
        <v>42</v>
      </c>
      <c r="HV75" s="1" t="s">
        <v>34</v>
      </c>
      <c r="HX75" s="1" t="s">
        <v>42</v>
      </c>
      <c r="HZ75" s="5"/>
      <c r="IA75" s="5"/>
      <c r="IB75" s="1" t="s">
        <v>34</v>
      </c>
      <c r="ID75" s="1" t="s">
        <v>42</v>
      </c>
      <c r="IE75" s="1" t="s">
        <v>34</v>
      </c>
      <c r="IG75" s="1" t="s">
        <v>42</v>
      </c>
      <c r="IH75" s="1" t="s">
        <v>34</v>
      </c>
      <c r="IJ75" s="1" t="s">
        <v>42</v>
      </c>
      <c r="IK75" s="1" t="s">
        <v>34</v>
      </c>
      <c r="IM75" s="1" t="s">
        <v>42</v>
      </c>
      <c r="IN75" s="5"/>
      <c r="IO75" s="5"/>
      <c r="IP75" s="2"/>
      <c r="IQ75" s="1" t="s">
        <v>34</v>
      </c>
      <c r="IS75" s="1" t="s">
        <v>42</v>
      </c>
      <c r="IT75" s="1" t="s">
        <v>34</v>
      </c>
      <c r="IV75" s="1" t="s">
        <v>42</v>
      </c>
      <c r="IW75" s="1" t="s">
        <v>34</v>
      </c>
      <c r="IY75" s="1" t="s">
        <v>42</v>
      </c>
      <c r="IZ75" s="1" t="s">
        <v>34</v>
      </c>
      <c r="JB75" s="1" t="s">
        <v>42</v>
      </c>
      <c r="JC75" s="1" t="s">
        <v>34</v>
      </c>
      <c r="JE75" s="1" t="s">
        <v>42</v>
      </c>
      <c r="JG75" s="5"/>
      <c r="JH75" s="5"/>
      <c r="JI75" s="1" t="s">
        <v>34</v>
      </c>
      <c r="JK75" s="1" t="s">
        <v>42</v>
      </c>
      <c r="JL75" s="1" t="s">
        <v>34</v>
      </c>
      <c r="JN75" s="1" t="s">
        <v>42</v>
      </c>
      <c r="JO75" s="1" t="s">
        <v>34</v>
      </c>
      <c r="JQ75" s="1" t="s">
        <v>42</v>
      </c>
      <c r="JR75" s="1" t="s">
        <v>34</v>
      </c>
      <c r="JT75" s="1" t="s">
        <v>42</v>
      </c>
      <c r="JV75" s="5"/>
      <c r="JW75" s="5"/>
      <c r="JX75" s="1" t="s">
        <v>34</v>
      </c>
      <c r="JZ75" s="1" t="s">
        <v>42</v>
      </c>
      <c r="KA75" s="1" t="s">
        <v>34</v>
      </c>
      <c r="KC75" s="1" t="s">
        <v>42</v>
      </c>
      <c r="KD75" s="1" t="s">
        <v>34</v>
      </c>
      <c r="KF75" s="1" t="s">
        <v>42</v>
      </c>
      <c r="KG75" s="1" t="s">
        <v>34</v>
      </c>
      <c r="KI75" s="1" t="s">
        <v>42</v>
      </c>
      <c r="KJ75" s="5"/>
      <c r="KK75" s="5"/>
      <c r="KL75" s="2"/>
      <c r="KM75" s="1" t="s">
        <v>34</v>
      </c>
      <c r="KO75" s="1" t="s">
        <v>42</v>
      </c>
      <c r="KP75" s="1" t="s">
        <v>34</v>
      </c>
      <c r="KR75" s="1" t="s">
        <v>42</v>
      </c>
      <c r="KS75" s="1" t="s">
        <v>34</v>
      </c>
      <c r="KU75" s="1" t="s">
        <v>42</v>
      </c>
      <c r="KV75" s="1" t="s">
        <v>34</v>
      </c>
      <c r="KX75" s="1" t="s">
        <v>42</v>
      </c>
      <c r="KZ75" s="5"/>
      <c r="LA75" s="5"/>
      <c r="LB75" s="1" t="s">
        <v>34</v>
      </c>
      <c r="LD75" s="1" t="s">
        <v>42</v>
      </c>
      <c r="LE75" s="1" t="s">
        <v>34</v>
      </c>
      <c r="LG75" s="1" t="s">
        <v>42</v>
      </c>
      <c r="LH75" s="1" t="s">
        <v>34</v>
      </c>
      <c r="LJ75" s="1" t="s">
        <v>42</v>
      </c>
      <c r="LK75" s="1" t="s">
        <v>34</v>
      </c>
      <c r="LM75" s="1" t="s">
        <v>42</v>
      </c>
      <c r="LO75" s="5"/>
      <c r="LP75" s="5"/>
      <c r="LQ75" s="1" t="s">
        <v>34</v>
      </c>
      <c r="LS75" s="1" t="s">
        <v>42</v>
      </c>
      <c r="LT75" s="1" t="s">
        <v>34</v>
      </c>
      <c r="LV75" s="1" t="s">
        <v>42</v>
      </c>
      <c r="LW75" s="1" t="s">
        <v>34</v>
      </c>
      <c r="LY75" s="1" t="s">
        <v>42</v>
      </c>
      <c r="LZ75" s="1" t="s">
        <v>34</v>
      </c>
      <c r="MB75" s="1" t="s">
        <v>42</v>
      </c>
      <c r="MC75" s="5"/>
      <c r="MD75" s="5"/>
      <c r="ME75" s="2"/>
      <c r="MF75" s="1" t="s">
        <v>34</v>
      </c>
      <c r="MH75" s="1" t="s">
        <v>42</v>
      </c>
      <c r="MI75" s="1" t="s">
        <v>34</v>
      </c>
      <c r="MK75" s="1" t="s">
        <v>42</v>
      </c>
      <c r="ML75" s="1" t="s">
        <v>34</v>
      </c>
      <c r="MN75" s="1" t="s">
        <v>42</v>
      </c>
      <c r="MO75" s="1" t="s">
        <v>34</v>
      </c>
      <c r="MQ75" s="1" t="s">
        <v>42</v>
      </c>
      <c r="MS75" s="5"/>
      <c r="MT75" s="5"/>
      <c r="MU75" s="1" t="s">
        <v>34</v>
      </c>
      <c r="MW75" s="1" t="s">
        <v>42</v>
      </c>
      <c r="MX75" s="1" t="s">
        <v>34</v>
      </c>
      <c r="MZ75" s="1" t="s">
        <v>42</v>
      </c>
      <c r="NA75" s="1" t="s">
        <v>34</v>
      </c>
      <c r="NC75" s="1" t="s">
        <v>42</v>
      </c>
      <c r="ND75" s="1" t="s">
        <v>34</v>
      </c>
      <c r="NF75" s="1" t="s">
        <v>42</v>
      </c>
      <c r="NH75" s="5"/>
      <c r="NI75" s="5"/>
      <c r="NJ75" s="1" t="s">
        <v>34</v>
      </c>
      <c r="NL75" s="1" t="s">
        <v>42</v>
      </c>
      <c r="NM75" s="1" t="s">
        <v>34</v>
      </c>
      <c r="NO75" s="1" t="s">
        <v>42</v>
      </c>
      <c r="NP75" s="1" t="s">
        <v>34</v>
      </c>
      <c r="NR75" s="1" t="s">
        <v>42</v>
      </c>
      <c r="NS75" s="1" t="s">
        <v>34</v>
      </c>
      <c r="NU75" s="1" t="s">
        <v>42</v>
      </c>
    </row>
    <row r="76" spans="1:385" x14ac:dyDescent="0.25">
      <c r="A76" s="2"/>
      <c r="B76" s="1">
        <v>1</v>
      </c>
      <c r="C76" s="1">
        <v>1230</v>
      </c>
      <c r="D76" s="1">
        <f t="shared" ref="D76:D95" si="87">C76-1052</f>
        <v>178</v>
      </c>
      <c r="E76" s="1">
        <v>1</v>
      </c>
      <c r="F76" s="1">
        <v>1070</v>
      </c>
      <c r="G76" s="1">
        <f t="shared" ref="G76:G95" si="88">F76-1040</f>
        <v>30</v>
      </c>
      <c r="H76" s="1">
        <v>1</v>
      </c>
      <c r="I76" s="1">
        <v>1091</v>
      </c>
      <c r="J76" s="1">
        <f t="shared" ref="J76:J95" si="89">I76-1026</f>
        <v>65</v>
      </c>
      <c r="K76" s="1">
        <v>1</v>
      </c>
      <c r="L76" s="1">
        <v>1128</v>
      </c>
      <c r="M76" s="1">
        <f t="shared" ref="M76:M95" si="90">L76-1050</f>
        <v>78</v>
      </c>
      <c r="N76" s="1">
        <v>1</v>
      </c>
      <c r="O76" s="1">
        <v>1081</v>
      </c>
      <c r="P76" s="1">
        <f t="shared" ref="P76:P95" si="91">O76-1055</f>
        <v>26</v>
      </c>
      <c r="S76" s="5"/>
      <c r="T76" s="1">
        <v>1</v>
      </c>
      <c r="U76" s="1">
        <v>1138.2259713701401</v>
      </c>
      <c r="V76" s="1">
        <f>U76-V72</f>
        <v>105.40881219334483</v>
      </c>
      <c r="W76" s="1">
        <v>1</v>
      </c>
      <c r="X76" s="1">
        <v>1206.7154255319099</v>
      </c>
      <c r="Y76" s="1">
        <f>X76-Y72</f>
        <v>173.89826635511463</v>
      </c>
      <c r="Z76" s="1">
        <v>1</v>
      </c>
      <c r="AA76" s="1">
        <v>1152.27963525836</v>
      </c>
      <c r="AB76" s="1">
        <f>AA76-AB72</f>
        <v>141.73336664148337</v>
      </c>
      <c r="AC76" s="1">
        <v>1</v>
      </c>
      <c r="AD76" s="1">
        <v>1061.54056162246</v>
      </c>
      <c r="AE76" s="1">
        <f>AD76-AE72</f>
        <v>57.348336470814729</v>
      </c>
      <c r="AI76" s="1">
        <v>1</v>
      </c>
      <c r="AJ76" s="1">
        <v>1385.9742424242399</v>
      </c>
      <c r="AK76" s="1">
        <f>AJ76-AK72</f>
        <v>-112.33868456653681</v>
      </c>
      <c r="AL76" s="1">
        <v>1</v>
      </c>
      <c r="AM76" s="1">
        <v>1426.7538983050799</v>
      </c>
      <c r="AN76" s="1">
        <f>AM76-AN72</f>
        <v>-131.92692079580684</v>
      </c>
      <c r="AO76" s="1">
        <v>1</v>
      </c>
      <c r="AP76" s="1">
        <v>1542.5854616895899</v>
      </c>
      <c r="AQ76" s="1">
        <f>AP76-AQ72</f>
        <v>-91.679685661679969</v>
      </c>
      <c r="AR76" s="1">
        <v>1</v>
      </c>
      <c r="AS76" s="1">
        <v>1717.7327752736601</v>
      </c>
      <c r="AT76" s="1">
        <f>AS76-AT72</f>
        <v>77.632030805109935</v>
      </c>
      <c r="AV76" s="5"/>
      <c r="AW76" s="2"/>
      <c r="AX76" s="1">
        <v>1</v>
      </c>
      <c r="AY76" s="1">
        <v>1786</v>
      </c>
      <c r="AZ76" s="1">
        <f>AY76-1056</f>
        <v>730</v>
      </c>
      <c r="BA76" s="1">
        <v>1</v>
      </c>
      <c r="BB76" s="1">
        <v>2126</v>
      </c>
      <c r="BC76" s="1">
        <f>BB76-1035</f>
        <v>1091</v>
      </c>
      <c r="BD76" s="1">
        <v>1</v>
      </c>
      <c r="BE76" s="1">
        <v>2037</v>
      </c>
      <c r="BF76" s="1">
        <f>BE76-1013</f>
        <v>1024</v>
      </c>
      <c r="BG76" s="1">
        <v>1</v>
      </c>
      <c r="BH76" s="1">
        <v>2427</v>
      </c>
      <c r="BI76" s="1">
        <f>BH76-1056</f>
        <v>1371</v>
      </c>
      <c r="BJ76" s="1">
        <v>1</v>
      </c>
      <c r="BK76" s="1">
        <v>1395</v>
      </c>
      <c r="BL76" s="1">
        <f>BK76-1013</f>
        <v>382</v>
      </c>
      <c r="BN76" s="5"/>
      <c r="BP76" s="1">
        <v>1</v>
      </c>
      <c r="BQ76" s="1">
        <v>1865.58444816054</v>
      </c>
      <c r="BR76" s="1">
        <f>BQ76-BR72</f>
        <v>503.88610553296689</v>
      </c>
      <c r="BS76" s="1">
        <v>1</v>
      </c>
      <c r="BT76" s="1">
        <v>1664.81982633864</v>
      </c>
      <c r="BU76" s="1">
        <f>BT76-BU72</f>
        <v>304.24821239067023</v>
      </c>
      <c r="BV76" s="1">
        <v>1</v>
      </c>
      <c r="BW76" s="1">
        <v>1694.9474097331199</v>
      </c>
      <c r="BX76" s="1">
        <f>BW76-BX72</f>
        <v>278.75175144123637</v>
      </c>
      <c r="BY76" s="1">
        <v>1</v>
      </c>
      <c r="BZ76" s="1">
        <v>1696.9669724770599</v>
      </c>
      <c r="CA76" s="1">
        <f>BZ76-CA72</f>
        <v>343.22967575310668</v>
      </c>
      <c r="CC76" s="5"/>
      <c r="CD76" s="5"/>
      <c r="CE76" s="1">
        <v>1</v>
      </c>
      <c r="CF76" s="1">
        <v>2419.9568181818199</v>
      </c>
      <c r="CG76" s="1">
        <f>CF76-1574</f>
        <v>845.95681818181993</v>
      </c>
      <c r="CH76" s="1">
        <v>1</v>
      </c>
      <c r="CI76" s="1">
        <v>2482.57935153584</v>
      </c>
      <c r="CJ76" s="1">
        <f>CI76-2001</f>
        <v>481.57935153584003</v>
      </c>
      <c r="CK76" s="1">
        <v>1</v>
      </c>
      <c r="CL76" s="1">
        <v>2577.7769953051602</v>
      </c>
      <c r="CM76" s="1">
        <f>CL76-1651</f>
        <v>926.7769953051602</v>
      </c>
      <c r="CN76" s="1">
        <v>1</v>
      </c>
      <c r="CO76" s="1">
        <v>1743.9160756501201</v>
      </c>
      <c r="CP76" s="1">
        <f>CO76-1339</f>
        <v>404.91607565012009</v>
      </c>
      <c r="CQ76" s="5"/>
      <c r="CR76" s="5"/>
      <c r="CS76" s="2"/>
      <c r="CT76" s="1">
        <v>1</v>
      </c>
      <c r="CU76" s="1">
        <v>2049.5311178247698</v>
      </c>
      <c r="CV76" s="1">
        <f>CU76-1490</f>
        <v>559.53111782476981</v>
      </c>
      <c r="CW76" s="1">
        <v>1</v>
      </c>
      <c r="CX76" s="1">
        <v>1766.12205044752</v>
      </c>
      <c r="CY76" s="1">
        <f t="shared" ref="CY76:CY100" si="92">CX40-1480</f>
        <v>-97.475155279500086</v>
      </c>
      <c r="CZ76" s="1">
        <v>1</v>
      </c>
      <c r="DA76" s="1">
        <v>1786.71867612293</v>
      </c>
      <c r="DB76" s="1">
        <f>DA76-1451</f>
        <v>335.71867612292999</v>
      </c>
      <c r="DC76" s="1">
        <v>1</v>
      </c>
      <c r="DD76" s="1">
        <v>1779.74</v>
      </c>
      <c r="DE76" s="1">
        <f>DD76-1147</f>
        <v>632.74</v>
      </c>
      <c r="DG76" s="5"/>
      <c r="DH76" s="5"/>
      <c r="DI76" s="1">
        <v>1</v>
      </c>
      <c r="DJ76" s="1">
        <v>1206.0838445807799</v>
      </c>
      <c r="DK76" s="1">
        <f>DJ76-954</f>
        <v>252.0838445807799</v>
      </c>
      <c r="DL76" s="1">
        <v>1</v>
      </c>
      <c r="DM76" s="1">
        <v>1220.9059907834101</v>
      </c>
      <c r="DN76" s="1">
        <f>DM76-935</f>
        <v>285.90599078341006</v>
      </c>
      <c r="DO76" s="1">
        <v>1</v>
      </c>
      <c r="DP76" s="1">
        <v>1454.4126213592201</v>
      </c>
      <c r="DQ76" s="1">
        <f>DP76-975</f>
        <v>479.41262135922011</v>
      </c>
      <c r="DR76" s="1">
        <v>1</v>
      </c>
      <c r="DS76" s="1">
        <v>1615.99170124481</v>
      </c>
      <c r="DT76" s="1">
        <f>DS76-1017</f>
        <v>598.99170124480997</v>
      </c>
      <c r="DV76" s="5"/>
      <c r="DW76" s="5"/>
      <c r="DX76" s="1">
        <v>1</v>
      </c>
      <c r="DY76" s="1">
        <v>1758.87220732797</v>
      </c>
      <c r="DZ76" s="1">
        <f>DY76-1471</f>
        <v>287.87220732797005</v>
      </c>
      <c r="EA76" s="1">
        <v>1</v>
      </c>
      <c r="EB76" s="1">
        <v>2418.50415721844</v>
      </c>
      <c r="EC76" s="1">
        <f>EB76-2189</f>
        <v>229.50415721844001</v>
      </c>
      <c r="ED76" s="1">
        <v>1</v>
      </c>
      <c r="EE76" s="1">
        <v>2330.7873831775701</v>
      </c>
      <c r="EF76" s="1">
        <f>EE76-2438</f>
        <v>-107.21261682242994</v>
      </c>
      <c r="EG76" s="1">
        <v>1</v>
      </c>
      <c r="EH76" s="1">
        <v>2628.7226890756301</v>
      </c>
      <c r="EI76" s="1">
        <f>EH76-2704</f>
        <v>-75.277310924369885</v>
      </c>
      <c r="EJ76" s="5"/>
      <c r="EK76" s="5"/>
      <c r="EL76" s="2"/>
      <c r="EM76" s="1">
        <v>1</v>
      </c>
      <c r="EN76" s="1">
        <v>1745.50670430487</v>
      </c>
      <c r="EO76" s="1">
        <f>EN76-1107</f>
        <v>638.50670430487003</v>
      </c>
      <c r="EP76" s="1">
        <v>1</v>
      </c>
      <c r="EQ76" s="1">
        <v>1578.4138795986601</v>
      </c>
      <c r="ER76" s="1">
        <f t="shared" ref="ER76:ER100" si="93">EQ40-1128</f>
        <v>332.68516746411001</v>
      </c>
      <c r="ES76" s="1">
        <v>1</v>
      </c>
      <c r="ET76" s="1">
        <v>1535.3887113951</v>
      </c>
      <c r="EU76" s="1">
        <f>ET76-1119</f>
        <v>416.38871139510002</v>
      </c>
      <c r="EV76" s="1">
        <v>1</v>
      </c>
      <c r="EW76" s="1">
        <v>1783.5352601156101</v>
      </c>
      <c r="EX76" s="1">
        <f>EW76-1147</f>
        <v>636.53526011561007</v>
      </c>
      <c r="EZ76" s="5"/>
      <c r="FA76" s="5"/>
      <c r="FB76" s="1">
        <v>1</v>
      </c>
      <c r="FC76" s="1">
        <v>1985.1865955826399</v>
      </c>
      <c r="FD76" s="1">
        <f>FC76-1598</f>
        <v>387.18659558263994</v>
      </c>
      <c r="FE76" s="1">
        <v>1</v>
      </c>
      <c r="FF76" s="1">
        <v>2097.6580882352901</v>
      </c>
      <c r="FG76" s="1">
        <f>FF76-1582</f>
        <v>515.65808823529005</v>
      </c>
      <c r="FH76" s="1">
        <v>1</v>
      </c>
      <c r="FI76" s="1">
        <v>2729.10096575944</v>
      </c>
      <c r="FJ76" s="1">
        <f>FI76-1935</f>
        <v>794.10096575943999</v>
      </c>
      <c r="FK76" s="1">
        <v>1</v>
      </c>
      <c r="FL76" s="1">
        <v>2640.5080113100798</v>
      </c>
      <c r="FM76" s="1">
        <f>FL76-1913</f>
        <v>727.50801131007984</v>
      </c>
      <c r="FO76" s="5"/>
      <c r="FP76" s="5"/>
      <c r="FQ76" s="1">
        <v>1</v>
      </c>
      <c r="FR76" s="1">
        <v>4462.1324921135601</v>
      </c>
      <c r="FS76" s="1">
        <f>FR76-3058</f>
        <v>1404.1324921135601</v>
      </c>
      <c r="FT76" s="1">
        <v>1</v>
      </c>
      <c r="FU76" s="1">
        <v>4716.7433333333302</v>
      </c>
      <c r="FV76" s="1">
        <f>FU76-3293</f>
        <v>1423.7433333333302</v>
      </c>
      <c r="FW76" s="1">
        <v>1</v>
      </c>
      <c r="FX76" s="1">
        <v>4769.427734375</v>
      </c>
      <c r="FY76" s="1">
        <f>FX76-3542</f>
        <v>1227.427734375</v>
      </c>
      <c r="FZ76" s="1">
        <v>1</v>
      </c>
      <c r="GA76" s="1">
        <v>4568.3270099367701</v>
      </c>
      <c r="GB76" s="1">
        <f>GA76-3548</f>
        <v>1020.3270099367701</v>
      </c>
      <c r="GE76" s="5"/>
      <c r="GF76" s="1">
        <v>1</v>
      </c>
      <c r="GG76" s="1">
        <v>1993.8661518661499</v>
      </c>
      <c r="GH76" s="1">
        <f>GG76-1454</f>
        <v>539.86615186614995</v>
      </c>
      <c r="GI76" s="1">
        <v>1</v>
      </c>
      <c r="GJ76" s="1">
        <v>2684.2342342342299</v>
      </c>
      <c r="GK76" s="1">
        <f>GJ76-1433</f>
        <v>1251.2342342342299</v>
      </c>
      <c r="GL76" s="1">
        <v>1</v>
      </c>
      <c r="GM76" s="1">
        <v>2123.3776595744698</v>
      </c>
      <c r="GN76" s="1">
        <f>GM76-1468</f>
        <v>655.37765957446982</v>
      </c>
      <c r="GO76" s="1">
        <v>1</v>
      </c>
      <c r="GP76" s="1">
        <v>2522.61769616027</v>
      </c>
      <c r="GQ76" s="1">
        <f>GP76-2215</f>
        <v>307.61769616027004</v>
      </c>
      <c r="GR76" s="5"/>
      <c r="GS76" s="5"/>
      <c r="GT76" s="2"/>
      <c r="GU76" s="1">
        <v>1</v>
      </c>
      <c r="GV76" s="1">
        <v>16362</v>
      </c>
      <c r="GW76" s="1">
        <f>GV76-1172</f>
        <v>15190</v>
      </c>
      <c r="GX76" s="1">
        <v>1</v>
      </c>
      <c r="GY76" s="1">
        <v>16383</v>
      </c>
      <c r="GZ76" s="1">
        <f>GY76-1100</f>
        <v>15283</v>
      </c>
      <c r="HA76" s="1">
        <v>1</v>
      </c>
      <c r="HB76" s="1">
        <v>16383</v>
      </c>
      <c r="HC76" s="1">
        <f>HB76-1213</f>
        <v>15170</v>
      </c>
      <c r="HD76" s="1">
        <v>1</v>
      </c>
      <c r="HE76" s="1">
        <v>16383</v>
      </c>
      <c r="HF76" s="1">
        <f>HE76-1444</f>
        <v>14939</v>
      </c>
      <c r="HG76" s="1">
        <v>1</v>
      </c>
      <c r="HH76" s="1">
        <v>16383</v>
      </c>
      <c r="HI76" s="1">
        <f>HH76-1238</f>
        <v>15145</v>
      </c>
      <c r="HL76" s="5"/>
      <c r="HM76" s="1">
        <v>1</v>
      </c>
      <c r="HN76" s="1">
        <v>15779.1210340776</v>
      </c>
      <c r="HO76" s="1">
        <f>HN76-HO72</f>
        <v>14195.434160836423</v>
      </c>
      <c r="HP76" s="1">
        <v>1</v>
      </c>
      <c r="HQ76" s="1">
        <v>16382.878200155201</v>
      </c>
      <c r="HR76" s="1">
        <f>HQ76-HR72</f>
        <v>14751.134210965098</v>
      </c>
      <c r="HS76" s="1">
        <v>1</v>
      </c>
      <c r="HT76" s="1">
        <v>16260.9655172414</v>
      </c>
      <c r="HU76" s="1">
        <f>HT76-HU72</f>
        <v>14769.01310649084</v>
      </c>
      <c r="HV76" s="1">
        <v>1</v>
      </c>
      <c r="HW76" s="1">
        <v>16224.5015898251</v>
      </c>
      <c r="HX76" s="1">
        <f>HW76-HX72</f>
        <v>15017.667718078974</v>
      </c>
      <c r="HZ76" s="5"/>
      <c r="IA76" s="5"/>
      <c r="IB76" s="1">
        <v>1</v>
      </c>
      <c r="IC76" s="1">
        <v>16374.9427480916</v>
      </c>
      <c r="ID76" s="1">
        <f>IC76-ID72</f>
        <v>15344.135422234245</v>
      </c>
      <c r="IE76" s="1">
        <v>1</v>
      </c>
      <c r="IF76" s="1">
        <v>16340.320356472799</v>
      </c>
      <c r="IG76" s="1">
        <f>IF76-IG72</f>
        <v>15238.40990633296</v>
      </c>
      <c r="IH76" s="1">
        <v>1</v>
      </c>
      <c r="II76" s="1">
        <v>16382.5102880658</v>
      </c>
      <c r="IJ76" s="1">
        <f>II76-IJ72</f>
        <v>15236.433175038866</v>
      </c>
      <c r="IK76" s="1">
        <v>1</v>
      </c>
      <c r="IL76" s="1">
        <v>16373.198177676501</v>
      </c>
      <c r="IM76" s="1">
        <f>IL76-IM72</f>
        <v>15192.69453455505</v>
      </c>
      <c r="IN76" s="5"/>
      <c r="IO76" s="5"/>
      <c r="IP76" s="2"/>
      <c r="IQ76" s="1">
        <v>1</v>
      </c>
      <c r="IR76" s="1">
        <v>5030</v>
      </c>
      <c r="IS76" s="1">
        <f>IR76-946</f>
        <v>4084</v>
      </c>
      <c r="IT76" s="1">
        <v>1</v>
      </c>
      <c r="IU76" s="1">
        <v>6579</v>
      </c>
      <c r="IV76" s="1">
        <f>IU76-955</f>
        <v>5624</v>
      </c>
      <c r="IW76" s="1">
        <v>1</v>
      </c>
      <c r="IX76" s="1">
        <v>3593</v>
      </c>
      <c r="IY76" s="1">
        <f>IX76-939</f>
        <v>2654</v>
      </c>
      <c r="IZ76" s="1">
        <v>1</v>
      </c>
      <c r="JA76" s="1">
        <v>5302</v>
      </c>
      <c r="JB76" s="1">
        <f>JA76-917</f>
        <v>4385</v>
      </c>
      <c r="JC76" s="1">
        <v>1</v>
      </c>
      <c r="JD76" s="1">
        <v>6757</v>
      </c>
      <c r="JE76" s="1">
        <f>JD76-945</f>
        <v>5812</v>
      </c>
      <c r="JG76" s="5"/>
      <c r="JH76" s="5"/>
      <c r="JI76" s="1">
        <v>1</v>
      </c>
      <c r="JJ76" s="1">
        <v>3609.42361761949</v>
      </c>
      <c r="JK76" s="1">
        <f>JJ76-1076</f>
        <v>2533.42361761949</v>
      </c>
      <c r="JL76" s="1">
        <v>1</v>
      </c>
      <c r="JM76" s="1">
        <v>4989.6609918578797</v>
      </c>
      <c r="JN76" s="1">
        <f>JM76-1021</f>
        <v>3968.6609918578797</v>
      </c>
      <c r="JO76" s="1">
        <v>1</v>
      </c>
      <c r="JP76" s="1">
        <v>4036.8334937439799</v>
      </c>
      <c r="JQ76" s="1">
        <f>JP76-1084</f>
        <v>2952.8334937439799</v>
      </c>
      <c r="JR76" s="1">
        <v>1</v>
      </c>
      <c r="JS76" s="1">
        <v>4915.4262452107296</v>
      </c>
      <c r="JT76" s="1">
        <f>JS76-1086</f>
        <v>3829.4262452107296</v>
      </c>
      <c r="JV76" s="5"/>
      <c r="JW76" s="5"/>
      <c r="JX76" s="1">
        <v>1</v>
      </c>
      <c r="JY76" s="1">
        <v>4886.7650050864704</v>
      </c>
      <c r="JZ76" s="1">
        <f>JY76-1638</f>
        <v>3248.7650050864704</v>
      </c>
      <c r="KA76" s="1">
        <v>1</v>
      </c>
      <c r="KB76" s="1">
        <v>4580.1719844358004</v>
      </c>
      <c r="KC76" s="1">
        <f>KB76-1532</f>
        <v>3048.1719844358004</v>
      </c>
      <c r="KD76" s="1">
        <v>1</v>
      </c>
      <c r="KE76" s="1">
        <v>3839.6344772545899</v>
      </c>
      <c r="KF76" s="1">
        <f>KE76-1491</f>
        <v>2348.6344772545899</v>
      </c>
      <c r="KG76" s="1">
        <v>1</v>
      </c>
      <c r="KH76" s="1">
        <v>4649.9360872954003</v>
      </c>
      <c r="KI76" s="1">
        <f>KH76-1480</f>
        <v>3169.9360872954003</v>
      </c>
      <c r="KJ76" s="5"/>
      <c r="KK76" s="5"/>
      <c r="KL76" s="2"/>
      <c r="KM76" s="1">
        <v>1</v>
      </c>
      <c r="KN76" s="1">
        <v>1469</v>
      </c>
      <c r="KO76" s="1">
        <f>KN76-1218</f>
        <v>251</v>
      </c>
      <c r="KP76" s="1">
        <v>1</v>
      </c>
      <c r="KQ76" s="1">
        <v>2174</v>
      </c>
      <c r="KR76" s="1">
        <f>KQ76-1211</f>
        <v>963</v>
      </c>
      <c r="KS76" s="1">
        <v>1</v>
      </c>
      <c r="KT76" s="1">
        <v>2140</v>
      </c>
      <c r="KU76" s="1">
        <f>KT76-1202</f>
        <v>938</v>
      </c>
      <c r="KV76" s="1">
        <v>1</v>
      </c>
      <c r="KW76" s="1">
        <v>2007</v>
      </c>
      <c r="KX76" s="1">
        <f>KW76-1187</f>
        <v>820</v>
      </c>
      <c r="KZ76" s="5"/>
      <c r="LA76" s="5"/>
      <c r="LB76" s="1">
        <v>1</v>
      </c>
      <c r="LC76" s="1">
        <v>2217</v>
      </c>
      <c r="LD76" s="1">
        <f>LC76-1589</f>
        <v>628</v>
      </c>
      <c r="LE76" s="1">
        <v>1</v>
      </c>
      <c r="LF76" s="1">
        <v>2034</v>
      </c>
      <c r="LG76" s="1">
        <f>LF76-1513</f>
        <v>521</v>
      </c>
      <c r="LH76" s="1">
        <v>1</v>
      </c>
      <c r="LI76" s="1">
        <v>2174</v>
      </c>
      <c r="LJ76" s="1">
        <f>LI76-1594</f>
        <v>580</v>
      </c>
      <c r="LK76" s="1">
        <v>1</v>
      </c>
      <c r="LL76" s="1">
        <v>2240</v>
      </c>
      <c r="LM76" s="1">
        <f>LL76-1607</f>
        <v>633</v>
      </c>
      <c r="LO76" s="5"/>
      <c r="LP76" s="5"/>
      <c r="LQ76" s="1">
        <v>1</v>
      </c>
      <c r="LR76" s="1">
        <v>1565</v>
      </c>
      <c r="LS76" s="1">
        <f>LR76-1294</f>
        <v>271</v>
      </c>
      <c r="LT76" s="1">
        <v>1</v>
      </c>
      <c r="LU76" s="1">
        <v>1857</v>
      </c>
      <c r="LV76" s="1">
        <f>LU76-1423</f>
        <v>434</v>
      </c>
      <c r="LW76" s="1">
        <v>1</v>
      </c>
      <c r="LX76" s="1">
        <v>1957</v>
      </c>
      <c r="LY76" s="1">
        <f>LX76-1306</f>
        <v>651</v>
      </c>
      <c r="LZ76" s="1">
        <v>1</v>
      </c>
      <c r="MA76" s="1">
        <v>2328</v>
      </c>
      <c r="MB76" s="1">
        <f>MA76-1418</f>
        <v>910</v>
      </c>
      <c r="MC76" s="5"/>
      <c r="MD76" s="5"/>
      <c r="ME76" s="2"/>
      <c r="MF76" s="1">
        <v>1</v>
      </c>
      <c r="MG76" s="1">
        <v>5004</v>
      </c>
      <c r="MH76" s="1">
        <f t="shared" ref="MH76:MH100" si="94">MG76-2560</f>
        <v>2444</v>
      </c>
      <c r="MI76" s="1">
        <v>1</v>
      </c>
      <c r="MJ76" s="1">
        <v>3091</v>
      </c>
      <c r="MK76" s="1">
        <f t="shared" ref="MK76:MK100" si="95">MJ76-2644</f>
        <v>447</v>
      </c>
      <c r="ML76" s="1">
        <v>1</v>
      </c>
      <c r="MM76" s="1">
        <v>3790</v>
      </c>
      <c r="MN76" s="1">
        <f t="shared" ref="MN76:MN100" si="96">MM76-2776</f>
        <v>1014</v>
      </c>
      <c r="MO76" s="1">
        <v>1</v>
      </c>
      <c r="MP76" s="1">
        <v>2763</v>
      </c>
      <c r="MQ76" s="1">
        <f t="shared" ref="MQ76:MQ100" si="97">MP76-2820</f>
        <v>-57</v>
      </c>
      <c r="MS76" s="5"/>
      <c r="MT76" s="5"/>
      <c r="MU76" s="1">
        <v>1</v>
      </c>
      <c r="MV76" s="1">
        <v>2541</v>
      </c>
      <c r="MW76" s="1">
        <f t="shared" ref="MW76:MW100" si="98">MV76-1328</f>
        <v>1213</v>
      </c>
      <c r="MX76" s="1">
        <v>1</v>
      </c>
      <c r="MY76" s="1">
        <v>2397</v>
      </c>
      <c r="MZ76" s="1">
        <f t="shared" ref="MZ76:MZ100" si="99">MY76-1292</f>
        <v>1105</v>
      </c>
      <c r="NA76" s="1">
        <v>1</v>
      </c>
      <c r="NB76" s="1">
        <v>1590</v>
      </c>
      <c r="NC76" s="1">
        <f t="shared" ref="NC76:NC100" si="100">NB76-1307</f>
        <v>283</v>
      </c>
      <c r="ND76" s="1">
        <v>1</v>
      </c>
      <c r="NE76" s="1">
        <v>1831</v>
      </c>
      <c r="NF76" s="1">
        <f t="shared" ref="NF76:NF100" si="101">NE76-1313</f>
        <v>518</v>
      </c>
      <c r="NH76" s="5"/>
      <c r="NI76" s="5"/>
      <c r="NJ76" s="1">
        <v>1</v>
      </c>
      <c r="NK76" s="1">
        <v>2929</v>
      </c>
      <c r="NL76" s="1">
        <f t="shared" ref="NL76:NL100" si="102">NK76-1441</f>
        <v>1488</v>
      </c>
      <c r="NM76" s="1">
        <v>1</v>
      </c>
      <c r="NN76" s="1">
        <v>2633</v>
      </c>
      <c r="NO76" s="1">
        <f t="shared" ref="NO76:NO100" si="103">NN76-1417</f>
        <v>1216</v>
      </c>
      <c r="NP76" s="1">
        <v>1</v>
      </c>
      <c r="NQ76" s="1">
        <v>2728</v>
      </c>
      <c r="NR76" s="1">
        <f t="shared" ref="NR76:NR100" si="104">NQ76-1391</f>
        <v>1337</v>
      </c>
      <c r="NS76" s="1">
        <v>1</v>
      </c>
      <c r="NT76" s="1">
        <v>2267</v>
      </c>
      <c r="NU76" s="1">
        <f t="shared" ref="NU76:NU100" si="105">NT76-1290</f>
        <v>977</v>
      </c>
    </row>
    <row r="77" spans="1:385" x14ac:dyDescent="0.25">
      <c r="A77" s="2"/>
      <c r="B77" s="1">
        <v>2</v>
      </c>
      <c r="C77" s="1">
        <v>1174</v>
      </c>
      <c r="D77" s="1">
        <f t="shared" si="87"/>
        <v>122</v>
      </c>
      <c r="E77" s="1">
        <v>2</v>
      </c>
      <c r="F77" s="1">
        <v>1157</v>
      </c>
      <c r="G77" s="1">
        <f t="shared" si="88"/>
        <v>117</v>
      </c>
      <c r="H77" s="1">
        <v>2</v>
      </c>
      <c r="I77" s="1">
        <v>1125</v>
      </c>
      <c r="J77" s="1">
        <f t="shared" si="89"/>
        <v>99</v>
      </c>
      <c r="K77" s="1">
        <v>2</v>
      </c>
      <c r="L77" s="1">
        <v>1172</v>
      </c>
      <c r="M77" s="1">
        <f t="shared" si="90"/>
        <v>122</v>
      </c>
      <c r="N77" s="1">
        <v>2</v>
      </c>
      <c r="O77" s="1">
        <v>1116</v>
      </c>
      <c r="P77" s="1">
        <f t="shared" si="91"/>
        <v>61</v>
      </c>
      <c r="S77" s="5"/>
      <c r="T77" s="1">
        <v>2</v>
      </c>
      <c r="U77" s="1">
        <v>1253.73775510204</v>
      </c>
      <c r="V77" s="1">
        <f>U77-V72</f>
        <v>220.9205959252447</v>
      </c>
      <c r="W77" s="1">
        <v>2</v>
      </c>
      <c r="X77" s="1">
        <v>1255.7918882978699</v>
      </c>
      <c r="Y77" s="1">
        <f>X77-Y72</f>
        <v>222.97472912107469</v>
      </c>
      <c r="Z77" s="1">
        <v>2</v>
      </c>
      <c r="AA77" s="1">
        <v>1192.06585612969</v>
      </c>
      <c r="AB77" s="1">
        <f>AA77-AB72</f>
        <v>181.51958751281336</v>
      </c>
      <c r="AC77" s="1">
        <v>2</v>
      </c>
      <c r="AD77" s="1">
        <v>1098.56737588652</v>
      </c>
      <c r="AE77" s="1">
        <f>AD77-AE72</f>
        <v>94.375150734874751</v>
      </c>
      <c r="AI77" s="1">
        <v>2</v>
      </c>
      <c r="AJ77" s="1">
        <v>1491.91832061069</v>
      </c>
      <c r="AK77" s="1">
        <f>AJ77-AK72</f>
        <v>-6.3946063800867705</v>
      </c>
      <c r="AL77" s="1">
        <v>2</v>
      </c>
      <c r="AM77" s="1">
        <v>1585.8634835238699</v>
      </c>
      <c r="AN77" s="1">
        <f>AM77-AN72</f>
        <v>27.18266442298318</v>
      </c>
      <c r="AO77" s="1">
        <v>2</v>
      </c>
      <c r="AP77" s="1">
        <v>1611.1486310299899</v>
      </c>
      <c r="AQ77" s="1">
        <f>AP77-AQ72</f>
        <v>-23.11651632127996</v>
      </c>
      <c r="AR77" s="1">
        <v>2</v>
      </c>
      <c r="AS77" s="1">
        <v>1749.2257438551101</v>
      </c>
      <c r="AT77" s="1">
        <f>AS77-AT72</f>
        <v>109.12499938655992</v>
      </c>
      <c r="AV77" s="5"/>
      <c r="AW77" s="2"/>
      <c r="AX77" s="1">
        <v>2</v>
      </c>
      <c r="AY77" s="1">
        <v>1895</v>
      </c>
      <c r="AZ77" s="1">
        <f t="shared" ref="AZ77:AZ95" si="106">AY77-1056</f>
        <v>839</v>
      </c>
      <c r="BA77" s="1">
        <v>2</v>
      </c>
      <c r="BB77" s="1">
        <v>2173</v>
      </c>
      <c r="BC77" s="1">
        <f t="shared" ref="BC77:BC95" si="107">BB77-1035</f>
        <v>1138</v>
      </c>
      <c r="BD77" s="1">
        <v>2</v>
      </c>
      <c r="BE77" s="1">
        <v>2231</v>
      </c>
      <c r="BF77" s="1">
        <f t="shared" ref="BF77:BF95" si="108">BE77-1013</f>
        <v>1218</v>
      </c>
      <c r="BG77" s="1">
        <v>2</v>
      </c>
      <c r="BH77" s="1">
        <v>2287</v>
      </c>
      <c r="BI77" s="1">
        <f t="shared" ref="BI77:BI95" si="109">BH77-1056</f>
        <v>1231</v>
      </c>
      <c r="BJ77" s="1">
        <v>2</v>
      </c>
      <c r="BK77" s="1">
        <v>1718</v>
      </c>
      <c r="BL77" s="1">
        <f t="shared" ref="BL77:BL95" si="110">BK77-1013</f>
        <v>705</v>
      </c>
      <c r="BN77" s="5"/>
      <c r="BP77" s="1">
        <v>2</v>
      </c>
      <c r="BQ77" s="1">
        <v>1700.9949494949501</v>
      </c>
      <c r="BR77" s="1">
        <f>BQ77-BR72</f>
        <v>339.29660686737702</v>
      </c>
      <c r="BS77" s="1">
        <v>2</v>
      </c>
      <c r="BT77" s="1">
        <v>1713.1185944363101</v>
      </c>
      <c r="BU77" s="1">
        <f>BT77-BU72</f>
        <v>352.5469804883403</v>
      </c>
      <c r="BV77" s="1">
        <v>2</v>
      </c>
      <c r="BW77" s="1">
        <v>1770.8368627451</v>
      </c>
      <c r="BX77" s="1">
        <f>BW77-BX72</f>
        <v>354.64120445321646</v>
      </c>
      <c r="BY77" s="1">
        <v>2</v>
      </c>
      <c r="BZ77" s="1">
        <v>1685.2592936803001</v>
      </c>
      <c r="CA77" s="1">
        <f>BZ77-CA72</f>
        <v>331.52199695634681</v>
      </c>
      <c r="CC77" s="5"/>
      <c r="CD77" s="5"/>
      <c r="CE77" s="1">
        <v>2</v>
      </c>
      <c r="CF77" s="1">
        <v>2660.7560439560398</v>
      </c>
      <c r="CG77" s="1">
        <f t="shared" ref="CG77:CG100" si="111">CF77-1574</f>
        <v>1086.7560439560398</v>
      </c>
      <c r="CH77" s="1">
        <v>2</v>
      </c>
      <c r="CI77" s="1">
        <v>2614.7972508591101</v>
      </c>
      <c r="CJ77" s="1">
        <f t="shared" ref="CJ77:CJ100" si="112">CI77-2001</f>
        <v>613.79725085911014</v>
      </c>
      <c r="CK77" s="1">
        <v>2</v>
      </c>
      <c r="CL77" s="1">
        <v>2410.7218934911202</v>
      </c>
      <c r="CM77" s="1">
        <f t="shared" ref="CM77:CM100" si="113">CL77-1651</f>
        <v>759.72189349112023</v>
      </c>
      <c r="CN77" s="1">
        <v>2</v>
      </c>
      <c r="CO77" s="1">
        <v>1488.5641931684299</v>
      </c>
      <c r="CP77" s="1">
        <f t="shared" ref="CP77:CP100" si="114">CO77-1339</f>
        <v>149.56419316842994</v>
      </c>
      <c r="CQ77" s="5"/>
      <c r="CR77" s="5"/>
      <c r="CS77" s="2"/>
      <c r="CT77" s="1">
        <v>2</v>
      </c>
      <c r="CU77" s="1">
        <v>1928.48792270531</v>
      </c>
      <c r="CV77" s="1">
        <f t="shared" ref="CV77:CV100" si="115">CU77-1490</f>
        <v>438.48792270530998</v>
      </c>
      <c r="CW77" s="1">
        <v>2</v>
      </c>
      <c r="CX77" s="1">
        <v>2290.49628406276</v>
      </c>
      <c r="CY77" s="1">
        <f t="shared" si="92"/>
        <v>-48.079999999999927</v>
      </c>
      <c r="CZ77" s="1">
        <v>2</v>
      </c>
      <c r="DA77" s="1">
        <v>1845.4953271028</v>
      </c>
      <c r="DB77" s="1">
        <f t="shared" ref="DB77:DB100" si="116">DA77-1451</f>
        <v>394.49532710280005</v>
      </c>
      <c r="DC77" s="1">
        <v>2</v>
      </c>
      <c r="DD77" s="1">
        <v>1903.3354487760701</v>
      </c>
      <c r="DE77" s="1">
        <f t="shared" ref="DE77:DE100" si="117">DD77-1147</f>
        <v>756.33544877607005</v>
      </c>
      <c r="DG77" s="5"/>
      <c r="DH77" s="5"/>
      <c r="DI77" s="1">
        <v>2</v>
      </c>
      <c r="DJ77" s="1">
        <v>1315.11561866126</v>
      </c>
      <c r="DK77" s="1">
        <f t="shared" ref="DK77:DK100" si="118">DJ77-954</f>
        <v>361.11561866125999</v>
      </c>
      <c r="DL77" s="1">
        <v>2</v>
      </c>
      <c r="DM77" s="1">
        <v>1308.31608133087</v>
      </c>
      <c r="DN77" s="1">
        <f t="shared" ref="DN77:DN100" si="119">DM77-935</f>
        <v>373.31608133087002</v>
      </c>
      <c r="DO77" s="1">
        <v>2</v>
      </c>
      <c r="DP77" s="1">
        <v>1401.0227434257299</v>
      </c>
      <c r="DQ77" s="1">
        <f t="shared" ref="DQ77:DQ100" si="120">DP77-975</f>
        <v>426.02274342572991</v>
      </c>
      <c r="DR77" s="1">
        <v>2</v>
      </c>
      <c r="DS77" s="1">
        <v>1534.8596673596701</v>
      </c>
      <c r="DT77" s="1">
        <f t="shared" ref="DT77:DT100" si="121">DS77-1017</f>
        <v>517.85966735967008</v>
      </c>
      <c r="DV77" s="5"/>
      <c r="DW77" s="5"/>
      <c r="DX77" s="1">
        <v>2</v>
      </c>
      <c r="DY77" s="1">
        <v>1665.7428315412201</v>
      </c>
      <c r="DZ77" s="1">
        <f t="shared" ref="DZ77:DZ100" si="122">DY77-1471</f>
        <v>194.74283154122008</v>
      </c>
      <c r="EA77" s="1">
        <v>2</v>
      </c>
      <c r="EB77" s="1">
        <v>2261.7941176470599</v>
      </c>
      <c r="EC77" s="1">
        <f t="shared" ref="EC77:EC100" si="123">EB77-2189</f>
        <v>72.79411764705992</v>
      </c>
      <c r="ED77" s="1">
        <v>2</v>
      </c>
      <c r="EE77" s="1">
        <v>2361.6379613356798</v>
      </c>
      <c r="EF77" s="1">
        <f t="shared" ref="EF77:EF100" si="124">EE77-2438</f>
        <v>-76.362038664320153</v>
      </c>
      <c r="EG77" s="1">
        <v>2</v>
      </c>
      <c r="EH77" s="1">
        <v>2687.33696563286</v>
      </c>
      <c r="EI77" s="1">
        <f t="shared" ref="EI77:EI100" si="125">EH77-2704</f>
        <v>-16.663034367139971</v>
      </c>
      <c r="EJ77" s="5"/>
      <c r="EK77" s="5"/>
      <c r="EL77" s="2"/>
      <c r="EM77" s="1">
        <v>2</v>
      </c>
      <c r="EN77" s="1">
        <v>1748.5955369595499</v>
      </c>
      <c r="EO77" s="1">
        <f t="shared" ref="EO77:EO100" si="126">EN77-1107</f>
        <v>641.59553695954992</v>
      </c>
      <c r="EP77" s="1">
        <v>2</v>
      </c>
      <c r="EQ77" s="1">
        <v>1734.5459866220699</v>
      </c>
      <c r="ER77" s="1">
        <f t="shared" si="93"/>
        <v>348.5564202334599</v>
      </c>
      <c r="ES77" s="1">
        <v>2</v>
      </c>
      <c r="ET77" s="1">
        <v>1582.3655685440999</v>
      </c>
      <c r="EU77" s="1">
        <f t="shared" ref="EU77:EU100" si="127">ET77-1119</f>
        <v>463.36556854409992</v>
      </c>
      <c r="EV77" s="1">
        <v>2</v>
      </c>
      <c r="EW77" s="1">
        <v>1780.5776754890701</v>
      </c>
      <c r="EX77" s="1">
        <f t="shared" ref="EX77:EX100" si="128">EW77-1147</f>
        <v>633.57767548907009</v>
      </c>
      <c r="EZ77" s="5"/>
      <c r="FA77" s="5"/>
      <c r="FB77" s="1">
        <v>2</v>
      </c>
      <c r="FC77" s="1">
        <v>1925.94875659382</v>
      </c>
      <c r="FD77" s="1">
        <f t="shared" ref="FD77:FD100" si="129">FC77-1598</f>
        <v>327.94875659382001</v>
      </c>
      <c r="FE77" s="1">
        <v>2</v>
      </c>
      <c r="FF77" s="1">
        <v>2031.71008094187</v>
      </c>
      <c r="FG77" s="1">
        <f t="shared" ref="FG77:FG100" si="130">FF77-1582</f>
        <v>449.71008094187005</v>
      </c>
      <c r="FH77" s="1">
        <v>2</v>
      </c>
      <c r="FI77" s="1">
        <v>2481.8469565217401</v>
      </c>
      <c r="FJ77" s="1">
        <f t="shared" ref="FJ77:FJ100" si="131">FI77-1935</f>
        <v>546.84695652174014</v>
      </c>
      <c r="FK77" s="1">
        <v>2</v>
      </c>
      <c r="FL77" s="1">
        <v>2457.2869318181802</v>
      </c>
      <c r="FM77" s="1">
        <f t="shared" ref="FM77:FM100" si="132">FL77-1913</f>
        <v>544.28693181818016</v>
      </c>
      <c r="FO77" s="5"/>
      <c r="FP77" s="5"/>
      <c r="FQ77" s="1">
        <v>2</v>
      </c>
      <c r="FR77" s="1">
        <v>4487.1882229232397</v>
      </c>
      <c r="FS77" s="1">
        <f t="shared" ref="FS77:FS100" si="133">FR77-3058</f>
        <v>1429.1882229232397</v>
      </c>
      <c r="FT77" s="1">
        <v>2</v>
      </c>
      <c r="FU77" s="1">
        <v>4467.2860335195501</v>
      </c>
      <c r="FV77" s="1">
        <f t="shared" ref="FV77:FV100" si="134">FU77-3293</f>
        <v>1174.2860335195501</v>
      </c>
      <c r="FW77" s="1">
        <v>2</v>
      </c>
      <c r="FX77" s="1">
        <v>3662.6922572178501</v>
      </c>
      <c r="FY77" s="1">
        <f t="shared" ref="FY77:FY100" si="135">FX77-3542</f>
        <v>120.69225721785006</v>
      </c>
      <c r="FZ77" s="1">
        <v>2</v>
      </c>
      <c r="GA77" s="1">
        <v>4905.9926873857403</v>
      </c>
      <c r="GB77" s="1">
        <f t="shared" ref="GB77:GB100" si="136">GA77-3548</f>
        <v>1357.9926873857403</v>
      </c>
      <c r="GE77" s="5"/>
      <c r="GF77" s="1">
        <v>2</v>
      </c>
      <c r="GG77" s="1">
        <v>2054.77506426735</v>
      </c>
      <c r="GH77" s="1">
        <f t="shared" ref="GH77:GH100" si="137">GG77-1454</f>
        <v>600.77506426734999</v>
      </c>
      <c r="GI77" s="1">
        <v>2</v>
      </c>
      <c r="GJ77" s="1">
        <v>2481.64949494949</v>
      </c>
      <c r="GK77" s="1">
        <f t="shared" ref="GK77:GK100" si="138">GJ77-1433</f>
        <v>1048.64949494949</v>
      </c>
      <c r="GL77" s="1">
        <v>2</v>
      </c>
      <c r="GM77" s="1">
        <v>2025.43290371494</v>
      </c>
      <c r="GN77" s="1">
        <f t="shared" ref="GN77:GN100" si="139">GM77-1468</f>
        <v>557.43290371494004</v>
      </c>
      <c r="GO77" s="1">
        <v>2</v>
      </c>
      <c r="GP77" s="1">
        <v>2606.7190635451502</v>
      </c>
      <c r="GQ77" s="1">
        <f t="shared" ref="GQ77:GQ100" si="140">GP77-2215</f>
        <v>391.71906354515022</v>
      </c>
      <c r="GR77" s="5"/>
      <c r="GS77" s="5"/>
      <c r="GT77" s="2"/>
      <c r="GU77" s="1">
        <v>2</v>
      </c>
      <c r="GV77" s="1">
        <v>16338</v>
      </c>
      <c r="GW77" s="1">
        <f t="shared" ref="GW77:GW95" si="141">GV77-1172</f>
        <v>15166</v>
      </c>
      <c r="GX77" s="1">
        <v>2</v>
      </c>
      <c r="GY77" s="1">
        <v>16382</v>
      </c>
      <c r="GZ77" s="1">
        <f t="shared" ref="GZ77:GZ95" si="142">GY77-1100</f>
        <v>15282</v>
      </c>
      <c r="HA77" s="1">
        <v>2</v>
      </c>
      <c r="HB77" s="1">
        <v>16383</v>
      </c>
      <c r="HC77" s="1">
        <f t="shared" ref="HC77:HC95" si="143">HB77-1213</f>
        <v>15170</v>
      </c>
      <c r="HD77" s="1">
        <v>2</v>
      </c>
      <c r="HE77" s="1">
        <v>16383</v>
      </c>
      <c r="HF77" s="1">
        <f t="shared" ref="HF77:HF95" si="144">HE77-1444</f>
        <v>14939</v>
      </c>
      <c r="HG77" s="1">
        <v>2</v>
      </c>
      <c r="HH77" s="1">
        <v>16382</v>
      </c>
      <c r="HI77" s="1">
        <f t="shared" ref="HI77:HI95" si="145">HH77-1238</f>
        <v>15144</v>
      </c>
      <c r="HL77" s="5"/>
      <c r="HM77" s="1">
        <v>2</v>
      </c>
      <c r="HN77" s="1">
        <v>16346.3373493976</v>
      </c>
      <c r="HO77" s="1">
        <f>HN77-HO72</f>
        <v>14762.650476156423</v>
      </c>
      <c r="HP77" s="1">
        <v>2</v>
      </c>
      <c r="HQ77" s="1">
        <v>16383</v>
      </c>
      <c r="HR77" s="1">
        <f>HQ77-HR72</f>
        <v>14751.256010809897</v>
      </c>
      <c r="HS77" s="1">
        <v>2</v>
      </c>
      <c r="HT77" s="1">
        <v>16382.682949308801</v>
      </c>
      <c r="HU77" s="1">
        <f>HT77-HU72</f>
        <v>14890.73053855824</v>
      </c>
      <c r="HV77" s="1">
        <v>2</v>
      </c>
      <c r="HW77" s="1">
        <v>16382.431061806699</v>
      </c>
      <c r="HX77" s="1">
        <f>HW77-HX72</f>
        <v>15175.597190060573</v>
      </c>
      <c r="HZ77" s="5"/>
      <c r="IA77" s="5"/>
      <c r="IB77" s="1">
        <v>2</v>
      </c>
      <c r="IC77" s="1">
        <v>16380.4710900474</v>
      </c>
      <c r="ID77" s="1">
        <f>IC77-ID72</f>
        <v>15349.663764190045</v>
      </c>
      <c r="IE77" s="1">
        <v>2</v>
      </c>
      <c r="IF77" s="1">
        <v>16381.0008810573</v>
      </c>
      <c r="IG77" s="1">
        <f>IF77-IG72</f>
        <v>15279.09043091746</v>
      </c>
      <c r="IH77" s="1">
        <v>2</v>
      </c>
      <c r="II77" s="1">
        <v>16332.3363787375</v>
      </c>
      <c r="IJ77" s="1">
        <f>II77-IJ72</f>
        <v>15186.259265710567</v>
      </c>
      <c r="IK77" s="1">
        <v>2</v>
      </c>
      <c r="IL77" s="1">
        <v>16324.272175890799</v>
      </c>
      <c r="IM77" s="1">
        <f>IL77-IM72</f>
        <v>15143.768532769349</v>
      </c>
      <c r="IN77" s="5"/>
      <c r="IO77" s="5"/>
      <c r="IP77" s="2"/>
      <c r="IQ77" s="1">
        <v>2</v>
      </c>
      <c r="IR77" s="1">
        <v>5767</v>
      </c>
      <c r="IS77" s="1">
        <f t="shared" ref="IS77:IS95" si="146">IR77-946</f>
        <v>4821</v>
      </c>
      <c r="IT77" s="1">
        <v>2</v>
      </c>
      <c r="IU77" s="1">
        <v>6804</v>
      </c>
      <c r="IV77" s="1">
        <f t="shared" ref="IV77:IV95" si="147">IU77-955</f>
        <v>5849</v>
      </c>
      <c r="IW77" s="1">
        <v>2</v>
      </c>
      <c r="IX77" s="1">
        <v>6650</v>
      </c>
      <c r="IY77" s="1">
        <f t="shared" ref="IY77:IY95" si="148">IX77-939</f>
        <v>5711</v>
      </c>
      <c r="IZ77" s="1">
        <v>2</v>
      </c>
      <c r="JA77" s="1">
        <v>5508</v>
      </c>
      <c r="JB77" s="1">
        <f t="shared" ref="JB77:JB95" si="149">JA77-917</f>
        <v>4591</v>
      </c>
      <c r="JC77" s="1">
        <v>2</v>
      </c>
      <c r="JD77" s="1">
        <v>4687</v>
      </c>
      <c r="JE77" s="1">
        <f t="shared" ref="JE77:JE95" si="150">JD77-945</f>
        <v>3742</v>
      </c>
      <c r="JG77" s="5"/>
      <c r="JH77" s="5"/>
      <c r="JI77" s="1">
        <v>2</v>
      </c>
      <c r="JJ77" s="1">
        <v>3270.03364485981</v>
      </c>
      <c r="JK77" s="1">
        <f t="shared" ref="JK77:JK100" si="151">JJ77-1076</f>
        <v>2194.03364485981</v>
      </c>
      <c r="JL77" s="1">
        <v>2</v>
      </c>
      <c r="JM77" s="1">
        <v>4219.59923298178</v>
      </c>
      <c r="JN77" s="1">
        <f t="shared" ref="JN77:JN100" si="152">JM77-1021</f>
        <v>3198.59923298178</v>
      </c>
      <c r="JO77" s="1">
        <v>2</v>
      </c>
      <c r="JP77" s="1">
        <v>2845.1245210727998</v>
      </c>
      <c r="JQ77" s="1">
        <f t="shared" ref="JQ77:JQ100" si="153">JP77-1084</f>
        <v>1761.1245210727998</v>
      </c>
      <c r="JR77" s="1">
        <v>2</v>
      </c>
      <c r="JS77" s="1">
        <v>5865.7155255544803</v>
      </c>
      <c r="JT77" s="1">
        <f t="shared" ref="JT77:JT100" si="154">JS77-1086</f>
        <v>4779.7155255544803</v>
      </c>
      <c r="JV77" s="5"/>
      <c r="JW77" s="5"/>
      <c r="JX77" s="1">
        <v>2</v>
      </c>
      <c r="JY77" s="1">
        <v>4695.96649746193</v>
      </c>
      <c r="JZ77" s="1">
        <f t="shared" ref="JZ77:JZ100" si="155">JY77-1638</f>
        <v>3057.96649746193</v>
      </c>
      <c r="KA77" s="1">
        <v>2</v>
      </c>
      <c r="KB77" s="1">
        <v>3783.9298380878899</v>
      </c>
      <c r="KC77" s="1">
        <f t="shared" ref="KC77:KC100" si="156">KB77-1532</f>
        <v>2251.9298380878899</v>
      </c>
      <c r="KD77" s="1">
        <v>2</v>
      </c>
      <c r="KE77" s="1">
        <v>5500.5773524720898</v>
      </c>
      <c r="KF77" s="1">
        <f t="shared" ref="KF77:KF100" si="157">KE77-1491</f>
        <v>4009.5773524720898</v>
      </c>
      <c r="KG77" s="1">
        <v>2</v>
      </c>
      <c r="KH77" s="1">
        <v>4138.3235294117603</v>
      </c>
      <c r="KI77" s="1">
        <f t="shared" ref="KI77:KI100" si="158">KH77-1480</f>
        <v>2658.3235294117603</v>
      </c>
      <c r="KJ77" s="5"/>
      <c r="KK77" s="5"/>
      <c r="KL77" s="2"/>
      <c r="KM77" s="1">
        <v>2</v>
      </c>
      <c r="KN77" s="1">
        <v>1561</v>
      </c>
      <c r="KO77" s="1">
        <f t="shared" ref="KO77:KO100" si="159">KN77-1218</f>
        <v>343</v>
      </c>
      <c r="KP77" s="1">
        <v>2</v>
      </c>
      <c r="KQ77" s="1">
        <v>2062</v>
      </c>
      <c r="KR77" s="1">
        <f t="shared" ref="KR77:KR100" si="160">KQ77-1211</f>
        <v>851</v>
      </c>
      <c r="KS77" s="1">
        <v>2</v>
      </c>
      <c r="KT77" s="1">
        <v>1726</v>
      </c>
      <c r="KU77" s="1">
        <f t="shared" ref="KU77:KU100" si="161">KT77-1202</f>
        <v>524</v>
      </c>
      <c r="KV77" s="1">
        <v>2</v>
      </c>
      <c r="KW77" s="1">
        <v>1876</v>
      </c>
      <c r="KX77" s="1">
        <f t="shared" ref="KX77:KX100" si="162">KW77-1187</f>
        <v>689</v>
      </c>
      <c r="KZ77" s="5"/>
      <c r="LA77" s="5"/>
      <c r="LB77" s="1">
        <v>2</v>
      </c>
      <c r="LC77" s="1">
        <v>2809</v>
      </c>
      <c r="LD77" s="1">
        <f t="shared" ref="LD77:LD100" si="163">LC77-1589</f>
        <v>1220</v>
      </c>
      <c r="LE77" s="1">
        <v>2</v>
      </c>
      <c r="LF77" s="1">
        <v>2136</v>
      </c>
      <c r="LG77" s="1">
        <f t="shared" ref="LG77:LG100" si="164">LF77-1513</f>
        <v>623</v>
      </c>
      <c r="LH77" s="1">
        <v>2</v>
      </c>
      <c r="LI77" s="1">
        <v>1983</v>
      </c>
      <c r="LJ77" s="1">
        <f t="shared" ref="LJ77:LJ100" si="165">LI77-1594</f>
        <v>389</v>
      </c>
      <c r="LK77" s="1">
        <v>2</v>
      </c>
      <c r="LL77" s="1">
        <v>2247</v>
      </c>
      <c r="LM77" s="1">
        <f t="shared" ref="LM77:LM100" si="166">LL77-1607</f>
        <v>640</v>
      </c>
      <c r="LO77" s="5"/>
      <c r="LP77" s="5"/>
      <c r="LQ77" s="1">
        <v>2</v>
      </c>
      <c r="LR77" s="1">
        <v>1809</v>
      </c>
      <c r="LS77" s="1">
        <f t="shared" ref="LS77:LS100" si="167">LR77-1294</f>
        <v>515</v>
      </c>
      <c r="LT77" s="1">
        <v>2</v>
      </c>
      <c r="LU77" s="1">
        <v>2089</v>
      </c>
      <c r="LV77" s="1">
        <f t="shared" ref="LV77:LV100" si="168">LU77-1423</f>
        <v>666</v>
      </c>
      <c r="LW77" s="1">
        <v>2</v>
      </c>
      <c r="LX77" s="1">
        <v>1890</v>
      </c>
      <c r="LY77" s="1">
        <f t="shared" ref="LY77:LY100" si="169">LX77-1306</f>
        <v>584</v>
      </c>
      <c r="LZ77" s="1">
        <v>2</v>
      </c>
      <c r="MA77" s="1">
        <v>1654</v>
      </c>
      <c r="MB77" s="1">
        <f t="shared" ref="MB77:MB100" si="170">MA77-1418</f>
        <v>236</v>
      </c>
      <c r="MC77" s="5"/>
      <c r="MD77" s="5"/>
      <c r="ME77" s="2"/>
      <c r="MF77" s="1">
        <v>2</v>
      </c>
      <c r="MG77" s="1">
        <v>3406</v>
      </c>
      <c r="MH77" s="1">
        <f t="shared" si="94"/>
        <v>846</v>
      </c>
      <c r="MI77" s="1">
        <v>2</v>
      </c>
      <c r="MJ77" s="1">
        <v>3858</v>
      </c>
      <c r="MK77" s="1">
        <f t="shared" si="95"/>
        <v>1214</v>
      </c>
      <c r="ML77" s="1">
        <v>2</v>
      </c>
      <c r="MM77" s="1">
        <v>4528</v>
      </c>
      <c r="MN77" s="1">
        <f t="shared" si="96"/>
        <v>1752</v>
      </c>
      <c r="MO77" s="1">
        <v>2</v>
      </c>
      <c r="MP77" s="1">
        <v>4101</v>
      </c>
      <c r="MQ77" s="1">
        <f t="shared" si="97"/>
        <v>1281</v>
      </c>
      <c r="MS77" s="5"/>
      <c r="MT77" s="5"/>
      <c r="MU77" s="1">
        <v>2</v>
      </c>
      <c r="MV77" s="1">
        <v>2123</v>
      </c>
      <c r="MW77" s="1">
        <f t="shared" si="98"/>
        <v>795</v>
      </c>
      <c r="MX77" s="1">
        <v>2</v>
      </c>
      <c r="MY77" s="1">
        <v>2516</v>
      </c>
      <c r="MZ77" s="1">
        <f t="shared" si="99"/>
        <v>1224</v>
      </c>
      <c r="NA77" s="1">
        <v>2</v>
      </c>
      <c r="NB77" s="1">
        <v>2705</v>
      </c>
      <c r="NC77" s="1">
        <f t="shared" si="100"/>
        <v>1398</v>
      </c>
      <c r="ND77" s="1">
        <v>2</v>
      </c>
      <c r="NE77" s="1">
        <v>1811</v>
      </c>
      <c r="NF77" s="1">
        <f t="shared" si="101"/>
        <v>498</v>
      </c>
      <c r="NH77" s="5"/>
      <c r="NI77" s="5"/>
      <c r="NJ77" s="1">
        <v>2</v>
      </c>
      <c r="NK77" s="1">
        <v>2381</v>
      </c>
      <c r="NL77" s="1">
        <f t="shared" si="102"/>
        <v>940</v>
      </c>
      <c r="NM77" s="1">
        <v>2</v>
      </c>
      <c r="NN77" s="1">
        <v>2840</v>
      </c>
      <c r="NO77" s="1">
        <f t="shared" si="103"/>
        <v>1423</v>
      </c>
      <c r="NP77" s="1">
        <v>2</v>
      </c>
      <c r="NQ77" s="1">
        <v>3103</v>
      </c>
      <c r="NR77" s="1">
        <f t="shared" si="104"/>
        <v>1712</v>
      </c>
      <c r="NS77" s="1">
        <v>2</v>
      </c>
      <c r="NT77" s="1">
        <v>1931</v>
      </c>
      <c r="NU77" s="1">
        <f t="shared" si="105"/>
        <v>641</v>
      </c>
    </row>
    <row r="78" spans="1:385" x14ac:dyDescent="0.25">
      <c r="A78" s="2"/>
      <c r="B78" s="1">
        <v>3</v>
      </c>
      <c r="C78" s="1">
        <v>1107</v>
      </c>
      <c r="D78" s="1">
        <f t="shared" si="87"/>
        <v>55</v>
      </c>
      <c r="E78" s="1">
        <v>3</v>
      </c>
      <c r="F78" s="1">
        <v>1188</v>
      </c>
      <c r="G78" s="1">
        <f t="shared" si="88"/>
        <v>148</v>
      </c>
      <c r="H78" s="1">
        <v>3</v>
      </c>
      <c r="I78" s="1">
        <v>1117</v>
      </c>
      <c r="J78" s="1">
        <f t="shared" si="89"/>
        <v>91</v>
      </c>
      <c r="K78" s="1">
        <v>3</v>
      </c>
      <c r="L78" s="1">
        <v>1152</v>
      </c>
      <c r="M78" s="1">
        <f t="shared" si="90"/>
        <v>102</v>
      </c>
      <c r="N78" s="1">
        <v>3</v>
      </c>
      <c r="O78" s="1">
        <v>1123</v>
      </c>
      <c r="P78" s="1">
        <f t="shared" si="91"/>
        <v>68</v>
      </c>
      <c r="S78" s="5"/>
      <c r="T78" s="1">
        <v>3</v>
      </c>
      <c r="U78" s="1">
        <v>1426.82737487232</v>
      </c>
      <c r="V78" s="1">
        <f>U78-V72</f>
        <v>394.01021569552472</v>
      </c>
      <c r="W78" s="1">
        <v>3</v>
      </c>
      <c r="X78" s="1">
        <v>1174.72422258592</v>
      </c>
      <c r="Y78" s="1">
        <f>X78-Y72</f>
        <v>141.9070634091247</v>
      </c>
      <c r="Z78" s="1">
        <v>3</v>
      </c>
      <c r="AA78" s="1">
        <v>1209.0895404120399</v>
      </c>
      <c r="AB78" s="1">
        <f>AA78-AB72</f>
        <v>198.54327179516326</v>
      </c>
      <c r="AC78" s="1">
        <v>3</v>
      </c>
      <c r="AD78" s="1">
        <v>1131.03168469861</v>
      </c>
      <c r="AE78" s="1">
        <f>AD78-AE72</f>
        <v>126.83945954696469</v>
      </c>
      <c r="AI78" s="1">
        <v>3</v>
      </c>
      <c r="AJ78" s="1">
        <v>1599.94856278366</v>
      </c>
      <c r="AK78" s="1">
        <f>AJ78-AK72</f>
        <v>101.63563579288325</v>
      </c>
      <c r="AL78" s="1">
        <v>3</v>
      </c>
      <c r="AM78" s="1">
        <v>1718.9764150943399</v>
      </c>
      <c r="AN78" s="1">
        <f>AM78-AN72</f>
        <v>160.29559599345316</v>
      </c>
      <c r="AO78" s="1">
        <v>3</v>
      </c>
      <c r="AP78" s="1">
        <v>1619.76171617162</v>
      </c>
      <c r="AQ78" s="1">
        <f>AP78-AQ72</f>
        <v>-14.503431179649851</v>
      </c>
      <c r="AR78" s="1">
        <v>3</v>
      </c>
      <c r="AS78" s="1">
        <v>1793.54932301741</v>
      </c>
      <c r="AT78" s="1">
        <f>AS78-AT72</f>
        <v>153.44857854885981</v>
      </c>
      <c r="AV78" s="5"/>
      <c r="AW78" s="2"/>
      <c r="AX78" s="1">
        <v>3</v>
      </c>
      <c r="AY78" s="1">
        <v>2421</v>
      </c>
      <c r="AZ78" s="1">
        <f t="shared" si="106"/>
        <v>1365</v>
      </c>
      <c r="BA78" s="1">
        <v>3</v>
      </c>
      <c r="BB78" s="1">
        <v>2011</v>
      </c>
      <c r="BC78" s="1">
        <f t="shared" si="107"/>
        <v>976</v>
      </c>
      <c r="BD78" s="1">
        <v>3</v>
      </c>
      <c r="BE78" s="1">
        <v>1903</v>
      </c>
      <c r="BF78" s="1">
        <f t="shared" si="108"/>
        <v>890</v>
      </c>
      <c r="BG78" s="1">
        <v>3</v>
      </c>
      <c r="BH78" s="1">
        <v>2438</v>
      </c>
      <c r="BI78" s="1">
        <f t="shared" si="109"/>
        <v>1382</v>
      </c>
      <c r="BJ78" s="1">
        <v>3</v>
      </c>
      <c r="BK78" s="1">
        <v>2222</v>
      </c>
      <c r="BL78" s="1">
        <f t="shared" si="110"/>
        <v>1209</v>
      </c>
      <c r="BN78" s="5"/>
      <c r="BP78" s="1">
        <v>3</v>
      </c>
      <c r="BQ78" s="1">
        <v>1643.94365012616</v>
      </c>
      <c r="BR78" s="1">
        <f>BQ78-BR72</f>
        <v>282.24530749858695</v>
      </c>
      <c r="BS78" s="1">
        <v>3</v>
      </c>
      <c r="BT78" s="1">
        <v>1710.98470502549</v>
      </c>
      <c r="BU78" s="1">
        <f>BT78-BU72</f>
        <v>350.41309107752022</v>
      </c>
      <c r="BV78" s="1">
        <v>3</v>
      </c>
      <c r="BW78" s="1">
        <v>1849.70804059329</v>
      </c>
      <c r="BX78" s="1">
        <f>BW78-BX72</f>
        <v>433.51238230140643</v>
      </c>
      <c r="BY78" s="1">
        <v>3</v>
      </c>
      <c r="BZ78" s="1">
        <v>1949.75138632163</v>
      </c>
      <c r="CA78" s="1">
        <f>BZ78-CA72</f>
        <v>596.01408959767673</v>
      </c>
      <c r="CC78" s="5"/>
      <c r="CD78" s="5"/>
      <c r="CE78" s="1">
        <v>3</v>
      </c>
      <c r="CF78" s="1">
        <v>2382.7530726257</v>
      </c>
      <c r="CG78" s="1">
        <f t="shared" si="111"/>
        <v>808.75307262570004</v>
      </c>
      <c r="CH78" s="1">
        <v>3</v>
      </c>
      <c r="CI78" s="1">
        <v>2675.9389509888201</v>
      </c>
      <c r="CJ78" s="1">
        <f t="shared" si="112"/>
        <v>674.93895098882012</v>
      </c>
      <c r="CK78" s="1">
        <v>3</v>
      </c>
      <c r="CL78" s="1">
        <v>2546.93544600939</v>
      </c>
      <c r="CM78" s="1">
        <f t="shared" si="113"/>
        <v>895.93544600939003</v>
      </c>
      <c r="CN78" s="1">
        <v>3</v>
      </c>
      <c r="CO78" s="1">
        <v>1484.6107784431099</v>
      </c>
      <c r="CP78" s="1">
        <f t="shared" si="114"/>
        <v>145.61077844310989</v>
      </c>
      <c r="CQ78" s="5"/>
      <c r="CR78" s="5"/>
      <c r="CS78" s="2"/>
      <c r="CT78" s="1">
        <v>3</v>
      </c>
      <c r="CU78" s="1">
        <v>2112.54002389486</v>
      </c>
      <c r="CV78" s="1">
        <f t="shared" si="115"/>
        <v>622.54002389486004</v>
      </c>
      <c r="CW78" s="1">
        <v>3</v>
      </c>
      <c r="CX78" s="1">
        <v>1707.84136212625</v>
      </c>
      <c r="CY78" s="1">
        <f t="shared" si="92"/>
        <v>122.28409090909008</v>
      </c>
      <c r="CZ78" s="1">
        <v>3</v>
      </c>
      <c r="DA78" s="1">
        <v>1797.9166017147299</v>
      </c>
      <c r="DB78" s="1">
        <f t="shared" si="116"/>
        <v>346.91660171472995</v>
      </c>
      <c r="DC78" s="1">
        <v>3</v>
      </c>
      <c r="DD78" s="1">
        <v>1941.92475067996</v>
      </c>
      <c r="DE78" s="1">
        <f t="shared" si="117"/>
        <v>794.92475067995997</v>
      </c>
      <c r="DG78" s="5"/>
      <c r="DH78" s="5"/>
      <c r="DI78" s="1">
        <v>3</v>
      </c>
      <c r="DJ78" s="1">
        <v>1454.25050709939</v>
      </c>
      <c r="DK78" s="1">
        <f t="shared" si="118"/>
        <v>500.25050709939001</v>
      </c>
      <c r="DL78" s="1">
        <v>3</v>
      </c>
      <c r="DM78" s="1">
        <v>1339.36594202899</v>
      </c>
      <c r="DN78" s="1">
        <f t="shared" si="119"/>
        <v>404.36594202899005</v>
      </c>
      <c r="DO78" s="1">
        <v>3</v>
      </c>
      <c r="DP78" s="1">
        <v>1537.8995046001401</v>
      </c>
      <c r="DQ78" s="1">
        <f t="shared" si="120"/>
        <v>562.89950460014006</v>
      </c>
      <c r="DR78" s="1">
        <v>3</v>
      </c>
      <c r="DS78" s="1">
        <v>1299.7177334732401</v>
      </c>
      <c r="DT78" s="1">
        <f t="shared" si="121"/>
        <v>282.71773347324006</v>
      </c>
      <c r="DV78" s="5"/>
      <c r="DW78" s="5"/>
      <c r="DX78" s="1">
        <v>3</v>
      </c>
      <c r="DY78" s="1">
        <v>2004.10621062106</v>
      </c>
      <c r="DZ78" s="1">
        <f t="shared" si="122"/>
        <v>533.10621062105997</v>
      </c>
      <c r="EA78" s="1">
        <v>3</v>
      </c>
      <c r="EB78" s="1">
        <v>2273.8287250384001</v>
      </c>
      <c r="EC78" s="1">
        <f t="shared" si="123"/>
        <v>84.82872503840008</v>
      </c>
      <c r="ED78" s="1">
        <v>3</v>
      </c>
      <c r="EE78" s="1">
        <v>2342.8412836079801</v>
      </c>
      <c r="EF78" s="1">
        <f t="shared" si="124"/>
        <v>-95.158716392019869</v>
      </c>
      <c r="EG78" s="1">
        <v>3</v>
      </c>
      <c r="EH78" s="1">
        <v>2836.7125103562598</v>
      </c>
      <c r="EI78" s="1">
        <f t="shared" si="125"/>
        <v>132.71251035625983</v>
      </c>
      <c r="EJ78" s="5"/>
      <c r="EK78" s="5"/>
      <c r="EL78" s="2"/>
      <c r="EM78" s="1">
        <v>3</v>
      </c>
      <c r="EN78" s="1">
        <v>1668.7802816901401</v>
      </c>
      <c r="EO78" s="1">
        <f t="shared" si="126"/>
        <v>561.7802816901401</v>
      </c>
      <c r="EP78" s="1">
        <v>3</v>
      </c>
      <c r="EQ78" s="1">
        <v>1726.36310517529</v>
      </c>
      <c r="ER78" s="1">
        <f t="shared" si="93"/>
        <v>371.4477756286301</v>
      </c>
      <c r="ES78" s="1">
        <v>3</v>
      </c>
      <c r="ET78" s="1">
        <v>1797.1755319148899</v>
      </c>
      <c r="EU78" s="1">
        <f t="shared" si="127"/>
        <v>678.17553191488992</v>
      </c>
      <c r="EV78" s="1">
        <v>3</v>
      </c>
      <c r="EW78" s="1">
        <v>1984.71478060046</v>
      </c>
      <c r="EX78" s="1">
        <f t="shared" si="128"/>
        <v>837.71478060046002</v>
      </c>
      <c r="EZ78" s="5"/>
      <c r="FA78" s="5"/>
      <c r="FB78" s="1">
        <v>3</v>
      </c>
      <c r="FC78" s="1">
        <v>2006.85725132878</v>
      </c>
      <c r="FD78" s="1">
        <f t="shared" si="129"/>
        <v>408.85725132877997</v>
      </c>
      <c r="FE78" s="1">
        <v>3</v>
      </c>
      <c r="FF78" s="1">
        <v>2141.6205882352901</v>
      </c>
      <c r="FG78" s="1">
        <f t="shared" si="130"/>
        <v>559.62058823529014</v>
      </c>
      <c r="FH78" s="1">
        <v>3</v>
      </c>
      <c r="FI78" s="1">
        <v>2521.04434782609</v>
      </c>
      <c r="FJ78" s="1">
        <f t="shared" si="131"/>
        <v>586.04434782608996</v>
      </c>
      <c r="FK78" s="1">
        <v>3</v>
      </c>
      <c r="FL78" s="1">
        <v>2791.7171239356699</v>
      </c>
      <c r="FM78" s="1">
        <f t="shared" si="132"/>
        <v>878.71712393566986</v>
      </c>
      <c r="FO78" s="5"/>
      <c r="FP78" s="5"/>
      <c r="FQ78" s="1">
        <v>3</v>
      </c>
      <c r="FR78" s="1">
        <v>4551.9778247096101</v>
      </c>
      <c r="FS78" s="1">
        <f t="shared" si="133"/>
        <v>1493.9778247096101</v>
      </c>
      <c r="FT78" s="1">
        <v>3</v>
      </c>
      <c r="FU78" s="1">
        <v>4659.5840611353697</v>
      </c>
      <c r="FV78" s="1">
        <f t="shared" si="134"/>
        <v>1366.5840611353697</v>
      </c>
      <c r="FW78" s="1">
        <v>3</v>
      </c>
      <c r="FX78" s="1">
        <v>4599.2190352020898</v>
      </c>
      <c r="FY78" s="1">
        <f t="shared" si="135"/>
        <v>1057.2190352020898</v>
      </c>
      <c r="FZ78" s="1">
        <v>3</v>
      </c>
      <c r="GA78" s="1">
        <v>4632.5899543379001</v>
      </c>
      <c r="GB78" s="1">
        <f t="shared" si="136"/>
        <v>1084.5899543379001</v>
      </c>
      <c r="GE78" s="5"/>
      <c r="GF78" s="1">
        <v>3</v>
      </c>
      <c r="GG78" s="1">
        <v>1848.0913770913801</v>
      </c>
      <c r="GH78" s="1">
        <f t="shared" si="137"/>
        <v>394.09137709138008</v>
      </c>
      <c r="GI78" s="1">
        <v>3</v>
      </c>
      <c r="GJ78" s="1">
        <v>1980.34704112337</v>
      </c>
      <c r="GK78" s="1">
        <f t="shared" si="138"/>
        <v>547.34704112336999</v>
      </c>
      <c r="GL78" s="1">
        <v>3</v>
      </c>
      <c r="GM78" s="1">
        <v>2270.8392036753398</v>
      </c>
      <c r="GN78" s="1">
        <f t="shared" si="139"/>
        <v>802.83920367533983</v>
      </c>
      <c r="GO78" s="1">
        <v>3</v>
      </c>
      <c r="GP78" s="1">
        <v>2540.24537815126</v>
      </c>
      <c r="GQ78" s="1">
        <f t="shared" si="140"/>
        <v>325.24537815125996</v>
      </c>
      <c r="GR78" s="5"/>
      <c r="GS78" s="5"/>
      <c r="GT78" s="2"/>
      <c r="GU78" s="1">
        <v>3</v>
      </c>
      <c r="GV78" s="1">
        <v>16354</v>
      </c>
      <c r="GW78" s="1">
        <f t="shared" si="141"/>
        <v>15182</v>
      </c>
      <c r="GX78" s="1">
        <v>3</v>
      </c>
      <c r="GY78" s="1">
        <v>16363</v>
      </c>
      <c r="GZ78" s="1">
        <f t="shared" si="142"/>
        <v>15263</v>
      </c>
      <c r="HA78" s="1">
        <v>3</v>
      </c>
      <c r="HB78" s="1">
        <v>16381</v>
      </c>
      <c r="HC78" s="1">
        <f t="shared" si="143"/>
        <v>15168</v>
      </c>
      <c r="HD78" s="1">
        <v>3</v>
      </c>
      <c r="HE78" s="1">
        <v>16267</v>
      </c>
      <c r="HF78" s="1">
        <f t="shared" si="144"/>
        <v>14823</v>
      </c>
      <c r="HG78" s="1">
        <v>3</v>
      </c>
      <c r="HH78" s="1">
        <v>16192</v>
      </c>
      <c r="HI78" s="1">
        <f t="shared" si="145"/>
        <v>14954</v>
      </c>
      <c r="HL78" s="5"/>
      <c r="HM78" s="1">
        <v>3</v>
      </c>
      <c r="HN78" s="1">
        <v>16382.671993911699</v>
      </c>
      <c r="HO78" s="1">
        <f>HN78-HO72</f>
        <v>14798.985120670523</v>
      </c>
      <c r="HP78" s="1">
        <v>3</v>
      </c>
      <c r="HQ78" s="1">
        <v>16382.2576687117</v>
      </c>
      <c r="HR78" s="1">
        <f>HQ78-HR72</f>
        <v>14750.513679521597</v>
      </c>
      <c r="HS78" s="1">
        <v>3</v>
      </c>
      <c r="HT78" s="1">
        <v>16382.393289841601</v>
      </c>
      <c r="HU78" s="1">
        <f>HT78-HU72</f>
        <v>14890.44087909104</v>
      </c>
      <c r="HV78" s="1">
        <v>3</v>
      </c>
      <c r="HW78" s="1">
        <v>16383</v>
      </c>
      <c r="HX78" s="1">
        <f>HW78-HX72</f>
        <v>15176.166128253873</v>
      </c>
      <c r="HZ78" s="5"/>
      <c r="IA78" s="5"/>
      <c r="IB78" s="1">
        <v>3</v>
      </c>
      <c r="IC78" s="1">
        <v>16382.036156041901</v>
      </c>
      <c r="ID78" s="1">
        <f>IC78-ID72</f>
        <v>15351.228830184546</v>
      </c>
      <c r="IE78" s="1">
        <v>3</v>
      </c>
      <c r="IF78" s="1">
        <v>16381.987762237801</v>
      </c>
      <c r="IG78" s="1">
        <f>IF78-IG72</f>
        <v>15280.077312097961</v>
      </c>
      <c r="IH78" s="1">
        <v>3</v>
      </c>
      <c r="II78" s="1">
        <v>16381.411037891299</v>
      </c>
      <c r="IJ78" s="1">
        <f>II78-IJ72</f>
        <v>15235.333924864366</v>
      </c>
      <c r="IK78" s="1">
        <v>3</v>
      </c>
      <c r="IL78" s="1">
        <v>16276.0415721844</v>
      </c>
      <c r="IM78" s="1">
        <f>IL78-IM72</f>
        <v>15095.53792906295</v>
      </c>
      <c r="IN78" s="5"/>
      <c r="IO78" s="5"/>
      <c r="IP78" s="2"/>
      <c r="IQ78" s="1">
        <v>3</v>
      </c>
      <c r="IR78" s="1">
        <v>5832</v>
      </c>
      <c r="IS78" s="1">
        <f t="shared" si="146"/>
        <v>4886</v>
      </c>
      <c r="IT78" s="1">
        <v>3</v>
      </c>
      <c r="IU78" s="1">
        <v>5496</v>
      </c>
      <c r="IV78" s="1">
        <f t="shared" si="147"/>
        <v>4541</v>
      </c>
      <c r="IW78" s="1">
        <v>3</v>
      </c>
      <c r="IX78" s="1">
        <v>5662</v>
      </c>
      <c r="IY78" s="1">
        <f t="shared" si="148"/>
        <v>4723</v>
      </c>
      <c r="IZ78" s="1">
        <v>3</v>
      </c>
      <c r="JA78" s="1">
        <v>5302</v>
      </c>
      <c r="JB78" s="1">
        <f t="shared" si="149"/>
        <v>4385</v>
      </c>
      <c r="JC78" s="1">
        <v>3</v>
      </c>
      <c r="JD78" s="1">
        <v>5342</v>
      </c>
      <c r="JE78" s="1">
        <f t="shared" si="150"/>
        <v>4397</v>
      </c>
      <c r="JG78" s="5"/>
      <c r="JH78" s="5"/>
      <c r="JI78" s="1">
        <v>3</v>
      </c>
      <c r="JJ78" s="1">
        <v>3187.8266542404499</v>
      </c>
      <c r="JK78" s="1">
        <f t="shared" si="151"/>
        <v>2111.8266542404499</v>
      </c>
      <c r="JL78" s="1">
        <v>3</v>
      </c>
      <c r="JM78" s="1">
        <v>4224.2598274209004</v>
      </c>
      <c r="JN78" s="1">
        <f t="shared" si="152"/>
        <v>3203.2598274209004</v>
      </c>
      <c r="JO78" s="1">
        <v>3</v>
      </c>
      <c r="JP78" s="1">
        <v>4708.4639769452497</v>
      </c>
      <c r="JQ78" s="1">
        <f t="shared" si="153"/>
        <v>3624.4639769452497</v>
      </c>
      <c r="JR78" s="1">
        <v>3</v>
      </c>
      <c r="JS78" s="1">
        <v>5075.6998087954098</v>
      </c>
      <c r="JT78" s="1">
        <f t="shared" si="154"/>
        <v>3989.6998087954098</v>
      </c>
      <c r="JV78" s="5"/>
      <c r="JW78" s="5"/>
      <c r="JX78" s="1">
        <v>3</v>
      </c>
      <c r="JY78" s="1">
        <v>4873.3876923076896</v>
      </c>
      <c r="JZ78" s="1">
        <f t="shared" si="155"/>
        <v>3235.3876923076896</v>
      </c>
      <c r="KA78" s="1">
        <v>3</v>
      </c>
      <c r="KB78" s="1">
        <v>4631.5195103289998</v>
      </c>
      <c r="KC78" s="1">
        <f t="shared" si="156"/>
        <v>3099.5195103289998</v>
      </c>
      <c r="KD78" s="1">
        <v>3</v>
      </c>
      <c r="KE78" s="1">
        <v>4645.88871224165</v>
      </c>
      <c r="KF78" s="1">
        <f t="shared" si="157"/>
        <v>3154.88871224165</v>
      </c>
      <c r="KG78" s="1">
        <v>3</v>
      </c>
      <c r="KH78" s="1">
        <v>4657.9567233384896</v>
      </c>
      <c r="KI78" s="1">
        <f t="shared" si="158"/>
        <v>3177.9567233384896</v>
      </c>
      <c r="KJ78" s="5"/>
      <c r="KK78" s="5"/>
      <c r="KL78" s="2"/>
      <c r="KM78" s="1">
        <v>3</v>
      </c>
      <c r="KN78" s="1">
        <v>2180</v>
      </c>
      <c r="KO78" s="1">
        <f t="shared" si="159"/>
        <v>962</v>
      </c>
      <c r="KP78" s="1">
        <v>3</v>
      </c>
      <c r="KQ78" s="1">
        <v>2009</v>
      </c>
      <c r="KR78" s="1">
        <f t="shared" si="160"/>
        <v>798</v>
      </c>
      <c r="KS78" s="1">
        <v>3</v>
      </c>
      <c r="KT78" s="1">
        <v>2028</v>
      </c>
      <c r="KU78" s="1">
        <f t="shared" si="161"/>
        <v>826</v>
      </c>
      <c r="KV78" s="1">
        <v>3</v>
      </c>
      <c r="KW78" s="1">
        <v>2106</v>
      </c>
      <c r="KX78" s="1">
        <f t="shared" si="162"/>
        <v>919</v>
      </c>
      <c r="KZ78" s="5"/>
      <c r="LA78" s="5"/>
      <c r="LB78" s="1">
        <v>3</v>
      </c>
      <c r="LC78" s="1">
        <v>2104</v>
      </c>
      <c r="LD78" s="1">
        <f t="shared" si="163"/>
        <v>515</v>
      </c>
      <c r="LE78" s="1">
        <v>3</v>
      </c>
      <c r="LF78" s="1">
        <v>2692</v>
      </c>
      <c r="LG78" s="1">
        <f t="shared" si="164"/>
        <v>1179</v>
      </c>
      <c r="LH78" s="1">
        <v>3</v>
      </c>
      <c r="LI78" s="1">
        <v>2577</v>
      </c>
      <c r="LJ78" s="1">
        <f t="shared" si="165"/>
        <v>983</v>
      </c>
      <c r="LK78" s="1">
        <v>3</v>
      </c>
      <c r="LL78" s="1">
        <v>2203</v>
      </c>
      <c r="LM78" s="1">
        <f t="shared" si="166"/>
        <v>596</v>
      </c>
      <c r="LO78" s="5"/>
      <c r="LP78" s="5"/>
      <c r="LQ78" s="1">
        <v>3</v>
      </c>
      <c r="LR78" s="1">
        <v>1679</v>
      </c>
      <c r="LS78" s="1">
        <f t="shared" si="167"/>
        <v>385</v>
      </c>
      <c r="LT78" s="1">
        <v>3</v>
      </c>
      <c r="LU78" s="1">
        <v>1732</v>
      </c>
      <c r="LV78" s="1">
        <f t="shared" si="168"/>
        <v>309</v>
      </c>
      <c r="LW78" s="1">
        <v>3</v>
      </c>
      <c r="LX78" s="1">
        <v>2152</v>
      </c>
      <c r="LY78" s="1">
        <f t="shared" si="169"/>
        <v>846</v>
      </c>
      <c r="LZ78" s="1">
        <v>3</v>
      </c>
      <c r="MA78" s="1">
        <v>2110</v>
      </c>
      <c r="MB78" s="1">
        <f t="shared" si="170"/>
        <v>692</v>
      </c>
      <c r="MC78" s="5"/>
      <c r="MD78" s="5"/>
      <c r="ME78" s="2"/>
      <c r="MF78" s="1">
        <v>3</v>
      </c>
      <c r="MG78" s="1">
        <v>4828</v>
      </c>
      <c r="MH78" s="1">
        <f t="shared" si="94"/>
        <v>2268</v>
      </c>
      <c r="MI78" s="1">
        <v>3</v>
      </c>
      <c r="MJ78" s="1">
        <v>4250</v>
      </c>
      <c r="MK78" s="1">
        <f t="shared" si="95"/>
        <v>1606</v>
      </c>
      <c r="ML78" s="1">
        <v>3</v>
      </c>
      <c r="MM78" s="1">
        <v>3772</v>
      </c>
      <c r="MN78" s="1">
        <f t="shared" si="96"/>
        <v>996</v>
      </c>
      <c r="MO78" s="1">
        <v>3</v>
      </c>
      <c r="MP78" s="1">
        <v>3800</v>
      </c>
      <c r="MQ78" s="1">
        <f t="shared" si="97"/>
        <v>980</v>
      </c>
      <c r="MS78" s="5"/>
      <c r="MT78" s="5"/>
      <c r="MU78" s="1">
        <v>3</v>
      </c>
      <c r="MV78" s="1">
        <v>2267</v>
      </c>
      <c r="MW78" s="1">
        <f t="shared" si="98"/>
        <v>939</v>
      </c>
      <c r="MX78" s="1">
        <v>3</v>
      </c>
      <c r="MY78" s="1">
        <v>1981</v>
      </c>
      <c r="MZ78" s="1">
        <f t="shared" si="99"/>
        <v>689</v>
      </c>
      <c r="NA78" s="1">
        <v>3</v>
      </c>
      <c r="NB78" s="1">
        <v>1703</v>
      </c>
      <c r="NC78" s="1">
        <f t="shared" si="100"/>
        <v>396</v>
      </c>
      <c r="ND78" s="1">
        <v>3</v>
      </c>
      <c r="NE78" s="1">
        <v>2120</v>
      </c>
      <c r="NF78" s="1">
        <f t="shared" si="101"/>
        <v>807</v>
      </c>
      <c r="NH78" s="5"/>
      <c r="NI78" s="5"/>
      <c r="NJ78" s="1">
        <v>3</v>
      </c>
      <c r="NK78" s="1">
        <v>2143</v>
      </c>
      <c r="NL78" s="1">
        <f t="shared" si="102"/>
        <v>702</v>
      </c>
      <c r="NM78" s="1">
        <v>3</v>
      </c>
      <c r="NN78" s="1">
        <v>2357</v>
      </c>
      <c r="NO78" s="1">
        <f t="shared" si="103"/>
        <v>940</v>
      </c>
      <c r="NP78" s="1">
        <v>3</v>
      </c>
      <c r="NQ78" s="1">
        <v>2305</v>
      </c>
      <c r="NR78" s="1">
        <f t="shared" si="104"/>
        <v>914</v>
      </c>
      <c r="NS78" s="1">
        <v>3</v>
      </c>
      <c r="NT78" s="1">
        <v>1993</v>
      </c>
      <c r="NU78" s="1">
        <f t="shared" si="105"/>
        <v>703</v>
      </c>
    </row>
    <row r="79" spans="1:385" x14ac:dyDescent="0.25">
      <c r="A79" s="2"/>
      <c r="B79" s="1">
        <v>4</v>
      </c>
      <c r="C79" s="1">
        <v>1213</v>
      </c>
      <c r="D79" s="1">
        <f t="shared" si="87"/>
        <v>161</v>
      </c>
      <c r="E79" s="1">
        <v>4</v>
      </c>
      <c r="F79" s="1">
        <v>1138</v>
      </c>
      <c r="G79" s="1">
        <f t="shared" si="88"/>
        <v>98</v>
      </c>
      <c r="H79" s="1">
        <v>4</v>
      </c>
      <c r="I79" s="1">
        <v>1107</v>
      </c>
      <c r="J79" s="1">
        <f t="shared" si="89"/>
        <v>81</v>
      </c>
      <c r="K79" s="1">
        <v>4</v>
      </c>
      <c r="L79" s="1">
        <v>1134</v>
      </c>
      <c r="M79" s="1">
        <f t="shared" si="90"/>
        <v>84</v>
      </c>
      <c r="N79" s="1">
        <v>4</v>
      </c>
      <c r="O79" s="1">
        <v>1102</v>
      </c>
      <c r="P79" s="1">
        <f t="shared" si="91"/>
        <v>47</v>
      </c>
      <c r="S79" s="5"/>
      <c r="T79" s="1">
        <v>4</v>
      </c>
      <c r="U79" s="1">
        <v>1254.5430327868901</v>
      </c>
      <c r="V79" s="1">
        <f>U79-V72</f>
        <v>221.72587361009482</v>
      </c>
      <c r="W79" s="1">
        <v>4</v>
      </c>
      <c r="X79" s="1">
        <v>1121.7307073955001</v>
      </c>
      <c r="Y79" s="1">
        <f>X79-Y72</f>
        <v>88.913548218704818</v>
      </c>
      <c r="Z79" s="1">
        <v>4</v>
      </c>
      <c r="AA79" s="1">
        <v>1176.13185067514</v>
      </c>
      <c r="AB79" s="1">
        <f>AA79-AB72</f>
        <v>165.5855820582633</v>
      </c>
      <c r="AC79" s="1">
        <v>4</v>
      </c>
      <c r="AD79" s="1">
        <v>1136.74226006192</v>
      </c>
      <c r="AE79" s="1">
        <f>AD79-AE72</f>
        <v>132.55003491027469</v>
      </c>
      <c r="AI79" s="1">
        <v>4</v>
      </c>
      <c r="AJ79" s="1">
        <v>1485.9712773998499</v>
      </c>
      <c r="AK79" s="1">
        <f>AJ79-AK72</f>
        <v>-12.341649590926863</v>
      </c>
      <c r="AL79" s="1">
        <v>4</v>
      </c>
      <c r="AM79" s="1">
        <v>1618.3670462156699</v>
      </c>
      <c r="AN79" s="1">
        <f>AM79-AN72</f>
        <v>59.686227114783151</v>
      </c>
      <c r="AO79" s="1">
        <v>4</v>
      </c>
      <c r="AP79" s="1">
        <v>1877.00928998009</v>
      </c>
      <c r="AQ79" s="1">
        <f>AP79-AQ72</f>
        <v>242.7441426288201</v>
      </c>
      <c r="AR79" s="1">
        <v>4</v>
      </c>
      <c r="AS79" s="1">
        <v>1712.44028405423</v>
      </c>
      <c r="AT79" s="1">
        <f>AS79-AT72</f>
        <v>72.339539585679859</v>
      </c>
      <c r="AV79" s="5"/>
      <c r="AW79" s="2"/>
      <c r="AX79" s="1">
        <v>4</v>
      </c>
      <c r="AY79" s="1">
        <v>3088</v>
      </c>
      <c r="AZ79" s="1">
        <f t="shared" si="106"/>
        <v>2032</v>
      </c>
      <c r="BA79" s="1">
        <v>4</v>
      </c>
      <c r="BB79" s="1">
        <v>2149</v>
      </c>
      <c r="BC79" s="1">
        <f t="shared" si="107"/>
        <v>1114</v>
      </c>
      <c r="BD79" s="1">
        <v>4</v>
      </c>
      <c r="BE79" s="1">
        <v>1786</v>
      </c>
      <c r="BF79" s="1">
        <f t="shared" si="108"/>
        <v>773</v>
      </c>
      <c r="BG79" s="1">
        <v>4</v>
      </c>
      <c r="BH79" s="1">
        <v>1716</v>
      </c>
      <c r="BI79" s="1">
        <f t="shared" si="109"/>
        <v>660</v>
      </c>
      <c r="BJ79" s="1">
        <v>4</v>
      </c>
      <c r="BK79" s="1">
        <v>1954</v>
      </c>
      <c r="BL79" s="1">
        <f t="shared" si="110"/>
        <v>941</v>
      </c>
      <c r="BN79" s="5"/>
      <c r="BP79" s="1">
        <v>4</v>
      </c>
      <c r="BQ79" s="1">
        <v>1594.73605328893</v>
      </c>
      <c r="BR79" s="1">
        <f>BQ79-BR72</f>
        <v>233.03771066135687</v>
      </c>
      <c r="BS79" s="1">
        <v>4</v>
      </c>
      <c r="BT79" s="1">
        <v>1703.9329488103799</v>
      </c>
      <c r="BU79" s="1">
        <f>BT79-BU72</f>
        <v>343.3613348624101</v>
      </c>
      <c r="BV79" s="1">
        <v>4</v>
      </c>
      <c r="BW79" s="1">
        <v>1621.50116369279</v>
      </c>
      <c r="BX79" s="1">
        <f>BW79-BX72</f>
        <v>205.30550540090644</v>
      </c>
      <c r="BY79" s="1">
        <v>4</v>
      </c>
      <c r="BZ79" s="1">
        <v>1673.3836886005599</v>
      </c>
      <c r="CA79" s="1">
        <f>BZ79-CA72</f>
        <v>319.64639187660669</v>
      </c>
      <c r="CC79" s="5"/>
      <c r="CD79" s="5"/>
      <c r="CE79" s="1">
        <v>4</v>
      </c>
      <c r="CF79" s="1">
        <v>2451.9910714285702</v>
      </c>
      <c r="CG79" s="1">
        <f t="shared" si="111"/>
        <v>877.99107142857019</v>
      </c>
      <c r="CH79" s="1">
        <v>4</v>
      </c>
      <c r="CI79" s="1">
        <v>2640.7179487179501</v>
      </c>
      <c r="CJ79" s="1">
        <f t="shared" si="112"/>
        <v>639.71794871795009</v>
      </c>
      <c r="CK79" s="1">
        <v>4</v>
      </c>
      <c r="CL79" s="1">
        <v>2631.3395565927699</v>
      </c>
      <c r="CM79" s="1">
        <f t="shared" si="113"/>
        <v>980.3395565927699</v>
      </c>
      <c r="CN79" s="1">
        <v>4</v>
      </c>
      <c r="CO79" s="1">
        <v>1790.7449101796401</v>
      </c>
      <c r="CP79" s="1">
        <f t="shared" si="114"/>
        <v>451.7449101796401</v>
      </c>
      <c r="CQ79" s="5"/>
      <c r="CR79" s="5"/>
      <c r="CS79" s="2"/>
      <c r="CT79" s="1">
        <v>4</v>
      </c>
      <c r="CU79" s="1">
        <v>1868.5772014475299</v>
      </c>
      <c r="CV79" s="1">
        <f t="shared" si="115"/>
        <v>378.57720144752989</v>
      </c>
      <c r="CW79" s="1">
        <v>4</v>
      </c>
      <c r="CX79" s="1">
        <v>1832.8051197357599</v>
      </c>
      <c r="CY79" s="1">
        <f t="shared" si="92"/>
        <v>303.92474226804006</v>
      </c>
      <c r="CZ79" s="1">
        <v>4</v>
      </c>
      <c r="DA79" s="1">
        <v>1788.54199066874</v>
      </c>
      <c r="DB79" s="1">
        <f t="shared" si="116"/>
        <v>337.54199066874003</v>
      </c>
      <c r="DC79" s="1">
        <v>4</v>
      </c>
      <c r="DD79" s="1">
        <v>2004.8911253430899</v>
      </c>
      <c r="DE79" s="1">
        <f t="shared" si="117"/>
        <v>857.89112534308993</v>
      </c>
      <c r="DG79" s="5"/>
      <c r="DH79" s="5"/>
      <c r="DI79" s="1">
        <v>4</v>
      </c>
      <c r="DJ79" s="1">
        <v>1619.3916581892199</v>
      </c>
      <c r="DK79" s="1">
        <f t="shared" si="118"/>
        <v>665.39165818921992</v>
      </c>
      <c r="DL79" s="1">
        <v>4</v>
      </c>
      <c r="DM79" s="1">
        <v>1561.94582185491</v>
      </c>
      <c r="DN79" s="1">
        <f t="shared" si="119"/>
        <v>626.94582185491004</v>
      </c>
      <c r="DO79" s="1">
        <v>4</v>
      </c>
      <c r="DP79" s="1">
        <v>1485.89388615601</v>
      </c>
      <c r="DQ79" s="1">
        <f t="shared" si="120"/>
        <v>510.89388615601001</v>
      </c>
      <c r="DR79" s="1">
        <v>4</v>
      </c>
      <c r="DS79" s="1">
        <v>1479.51300728408</v>
      </c>
      <c r="DT79" s="1">
        <f t="shared" si="121"/>
        <v>462.51300728408</v>
      </c>
      <c r="DV79" s="5"/>
      <c r="DW79" s="5"/>
      <c r="DX79" s="1">
        <v>4</v>
      </c>
      <c r="DY79" s="1">
        <v>2080.91479820628</v>
      </c>
      <c r="DZ79" s="1">
        <f t="shared" si="122"/>
        <v>609.91479820628001</v>
      </c>
      <c r="EA79" s="1">
        <v>4</v>
      </c>
      <c r="EB79" s="1">
        <v>2584.85574018127</v>
      </c>
      <c r="EC79" s="1">
        <f t="shared" si="123"/>
        <v>395.85574018126999</v>
      </c>
      <c r="ED79" s="1">
        <v>4</v>
      </c>
      <c r="EE79" s="1">
        <v>2418.4438687392098</v>
      </c>
      <c r="EF79" s="1">
        <f t="shared" si="124"/>
        <v>-19.556131260790153</v>
      </c>
      <c r="EG79" s="1">
        <v>4</v>
      </c>
      <c r="EH79" s="1">
        <v>2755.40756302521</v>
      </c>
      <c r="EI79" s="1">
        <f t="shared" si="125"/>
        <v>51.407563025210038</v>
      </c>
      <c r="EJ79" s="5"/>
      <c r="EK79" s="5"/>
      <c r="EL79" s="2"/>
      <c r="EM79" s="1">
        <v>4</v>
      </c>
      <c r="EN79" s="1">
        <v>1809.9803508771899</v>
      </c>
      <c r="EO79" s="1">
        <f t="shared" si="126"/>
        <v>702.98035087718995</v>
      </c>
      <c r="EP79" s="1">
        <v>4</v>
      </c>
      <c r="EQ79" s="1">
        <v>1553.1160639192599</v>
      </c>
      <c r="ER79" s="1">
        <f t="shared" si="93"/>
        <v>371.03378378378011</v>
      </c>
      <c r="ES79" s="1">
        <v>4</v>
      </c>
      <c r="ET79" s="1">
        <v>1682.0128205128201</v>
      </c>
      <c r="EU79" s="1">
        <f t="shared" si="127"/>
        <v>563.0128205128201</v>
      </c>
      <c r="EV79" s="1">
        <v>4</v>
      </c>
      <c r="EW79" s="1">
        <v>2053.7113163972299</v>
      </c>
      <c r="EX79" s="1">
        <f t="shared" si="128"/>
        <v>906.71131639722989</v>
      </c>
      <c r="EZ79" s="5"/>
      <c r="FA79" s="5"/>
      <c r="FB79" s="1">
        <v>4</v>
      </c>
      <c r="FC79" s="1">
        <v>1994.33130699088</v>
      </c>
      <c r="FD79" s="1">
        <f t="shared" si="129"/>
        <v>396.33130699087997</v>
      </c>
      <c r="FE79" s="1">
        <v>4</v>
      </c>
      <c r="FF79" s="1">
        <v>2146.8269513991199</v>
      </c>
      <c r="FG79" s="1">
        <f t="shared" si="130"/>
        <v>564.82695139911993</v>
      </c>
      <c r="FH79" s="1">
        <v>4</v>
      </c>
      <c r="FI79" s="1">
        <v>2450.38542581212</v>
      </c>
      <c r="FJ79" s="1">
        <f t="shared" si="131"/>
        <v>515.38542581212005</v>
      </c>
      <c r="FK79" s="1">
        <v>4</v>
      </c>
      <c r="FL79" s="1">
        <v>2593.5867924528302</v>
      </c>
      <c r="FM79" s="1">
        <f t="shared" si="132"/>
        <v>680.5867924528302</v>
      </c>
      <c r="FO79" s="5"/>
      <c r="FP79" s="5"/>
      <c r="FQ79" s="1">
        <v>4</v>
      </c>
      <c r="FR79" s="1">
        <v>4629.2751322751301</v>
      </c>
      <c r="FS79" s="1">
        <f t="shared" si="133"/>
        <v>1571.2751322751301</v>
      </c>
      <c r="FT79" s="1">
        <v>4</v>
      </c>
      <c r="FU79" s="1">
        <v>4792.1919302072001</v>
      </c>
      <c r="FV79" s="1">
        <f t="shared" si="134"/>
        <v>1499.1919302072001</v>
      </c>
      <c r="FW79" s="1">
        <v>4</v>
      </c>
      <c r="FX79" s="1">
        <v>4785.5283387622103</v>
      </c>
      <c r="FY79" s="1">
        <f t="shared" si="135"/>
        <v>1243.5283387622103</v>
      </c>
      <c r="FZ79" s="1">
        <v>4</v>
      </c>
      <c r="GA79" s="1">
        <v>5132.6430517711196</v>
      </c>
      <c r="GB79" s="1">
        <f t="shared" si="136"/>
        <v>1584.6430517711196</v>
      </c>
      <c r="GE79" s="5"/>
      <c r="GF79" s="1">
        <v>4</v>
      </c>
      <c r="GG79" s="1">
        <v>1953.6015325670501</v>
      </c>
      <c r="GH79" s="1">
        <f t="shared" si="137"/>
        <v>499.60153256705007</v>
      </c>
      <c r="GI79" s="1">
        <v>4</v>
      </c>
      <c r="GJ79" s="1">
        <v>2297.82730923695</v>
      </c>
      <c r="GK79" s="1">
        <f t="shared" si="138"/>
        <v>864.82730923694999</v>
      </c>
      <c r="GL79" s="1">
        <v>4</v>
      </c>
      <c r="GM79" s="1">
        <v>2288.3472962680898</v>
      </c>
      <c r="GN79" s="1">
        <f t="shared" si="139"/>
        <v>820.34729626808985</v>
      </c>
      <c r="GO79" s="1">
        <v>4</v>
      </c>
      <c r="GP79" s="1">
        <v>2477.0729684908802</v>
      </c>
      <c r="GQ79" s="1">
        <f t="shared" si="140"/>
        <v>262.07296849088016</v>
      </c>
      <c r="GR79" s="5"/>
      <c r="GS79" s="5"/>
      <c r="GT79" s="2"/>
      <c r="GU79" s="1">
        <v>4</v>
      </c>
      <c r="GV79" s="1">
        <v>16382</v>
      </c>
      <c r="GW79" s="1">
        <f t="shared" si="141"/>
        <v>15210</v>
      </c>
      <c r="GX79" s="1">
        <v>4</v>
      </c>
      <c r="GY79" s="1">
        <v>16382</v>
      </c>
      <c r="GZ79" s="1">
        <f t="shared" si="142"/>
        <v>15282</v>
      </c>
      <c r="HA79" s="1">
        <v>4</v>
      </c>
      <c r="HB79" s="1">
        <v>16383</v>
      </c>
      <c r="HC79" s="1">
        <f t="shared" si="143"/>
        <v>15170</v>
      </c>
      <c r="HD79" s="1">
        <v>4</v>
      </c>
      <c r="HE79" s="1">
        <v>16383</v>
      </c>
      <c r="HF79" s="1">
        <f t="shared" si="144"/>
        <v>14939</v>
      </c>
      <c r="HG79" s="1">
        <v>4</v>
      </c>
      <c r="HH79" s="1">
        <v>16244</v>
      </c>
      <c r="HI79" s="1">
        <f t="shared" si="145"/>
        <v>15006</v>
      </c>
      <c r="HL79" s="5"/>
      <c r="HM79" s="1">
        <v>4</v>
      </c>
      <c r="HN79" s="1">
        <v>16381.9083395943</v>
      </c>
      <c r="HO79" s="1">
        <f>HN79-HO72</f>
        <v>14798.221466353123</v>
      </c>
      <c r="HP79" s="1">
        <v>4</v>
      </c>
      <c r="HQ79" s="1">
        <v>16382.456073338401</v>
      </c>
      <c r="HR79" s="1">
        <f>HQ79-HR72</f>
        <v>14750.712084148297</v>
      </c>
      <c r="HS79" s="1">
        <v>4</v>
      </c>
      <c r="HT79" s="1">
        <v>16382.908752327699</v>
      </c>
      <c r="HU79" s="1">
        <f>HT79-HU72</f>
        <v>14890.956341577139</v>
      </c>
      <c r="HV79" s="1">
        <v>4</v>
      </c>
      <c r="HW79" s="1">
        <v>16383</v>
      </c>
      <c r="HX79" s="1">
        <f>HW79-HX72</f>
        <v>15176.166128253873</v>
      </c>
      <c r="HZ79" s="5"/>
      <c r="IA79" s="5"/>
      <c r="IB79" s="1">
        <v>4</v>
      </c>
      <c r="IC79" s="1">
        <v>16382.278625954201</v>
      </c>
      <c r="ID79" s="1">
        <f>IC79-ID72</f>
        <v>15351.471300096846</v>
      </c>
      <c r="IE79" s="1">
        <v>4</v>
      </c>
      <c r="IF79" s="1">
        <v>16382.717504332801</v>
      </c>
      <c r="IG79" s="1">
        <f>IF79-IG72</f>
        <v>15280.807054192961</v>
      </c>
      <c r="IH79" s="1">
        <v>4</v>
      </c>
      <c r="II79" s="1">
        <v>16382.381502890201</v>
      </c>
      <c r="IJ79" s="1">
        <f>II79-IJ72</f>
        <v>15236.304389863268</v>
      </c>
      <c r="IK79" s="1">
        <v>4</v>
      </c>
      <c r="IL79" s="1">
        <v>16035.983218916899</v>
      </c>
      <c r="IM79" s="1">
        <f>IL79-IM72</f>
        <v>14855.479575795449</v>
      </c>
      <c r="IN79" s="5"/>
      <c r="IO79" s="5"/>
      <c r="IP79" s="2"/>
      <c r="IQ79" s="1">
        <v>4</v>
      </c>
      <c r="IR79" s="1">
        <v>6761</v>
      </c>
      <c r="IS79" s="1">
        <f t="shared" si="146"/>
        <v>5815</v>
      </c>
      <c r="IT79" s="1">
        <v>4</v>
      </c>
      <c r="IU79" s="1">
        <v>6682</v>
      </c>
      <c r="IV79" s="1">
        <f t="shared" si="147"/>
        <v>5727</v>
      </c>
      <c r="IW79" s="1">
        <v>4</v>
      </c>
      <c r="IX79" s="1">
        <v>5095</v>
      </c>
      <c r="IY79" s="1">
        <f t="shared" si="148"/>
        <v>4156</v>
      </c>
      <c r="IZ79" s="1">
        <v>4</v>
      </c>
      <c r="JA79" s="1">
        <v>5821</v>
      </c>
      <c r="JB79" s="1">
        <f t="shared" si="149"/>
        <v>4904</v>
      </c>
      <c r="JC79" s="1">
        <v>4</v>
      </c>
      <c r="JD79" s="1">
        <v>5151</v>
      </c>
      <c r="JE79" s="1">
        <f t="shared" si="150"/>
        <v>4206</v>
      </c>
      <c r="JG79" s="5"/>
      <c r="JH79" s="5"/>
      <c r="JI79" s="1">
        <v>4</v>
      </c>
      <c r="JJ79" s="1">
        <v>4451.9839773798303</v>
      </c>
      <c r="JK79" s="1">
        <f t="shared" si="151"/>
        <v>3375.9839773798303</v>
      </c>
      <c r="JL79" s="1">
        <v>4</v>
      </c>
      <c r="JM79" s="1">
        <v>4554.4326647564503</v>
      </c>
      <c r="JN79" s="1">
        <f t="shared" si="152"/>
        <v>3533.4326647564503</v>
      </c>
      <c r="JO79" s="1">
        <v>4</v>
      </c>
      <c r="JP79" s="1">
        <v>5734.3175217812204</v>
      </c>
      <c r="JQ79" s="1">
        <f t="shared" si="153"/>
        <v>4650.3175217812204</v>
      </c>
      <c r="JR79" s="1">
        <v>4</v>
      </c>
      <c r="JS79" s="1">
        <v>2780.51541425819</v>
      </c>
      <c r="JT79" s="1">
        <f t="shared" si="154"/>
        <v>1694.51541425819</v>
      </c>
      <c r="JV79" s="5"/>
      <c r="JW79" s="5"/>
      <c r="JX79" s="1">
        <v>4</v>
      </c>
      <c r="JY79" s="1">
        <v>3706.9381965552202</v>
      </c>
      <c r="JZ79" s="1">
        <f t="shared" si="155"/>
        <v>2068.9381965552202</v>
      </c>
      <c r="KA79" s="1">
        <v>4</v>
      </c>
      <c r="KB79" s="1">
        <v>4772.1128284389497</v>
      </c>
      <c r="KC79" s="1">
        <f t="shared" si="156"/>
        <v>3240.1128284389497</v>
      </c>
      <c r="KD79" s="1">
        <v>4</v>
      </c>
      <c r="KE79" s="1">
        <v>4981.1438791732899</v>
      </c>
      <c r="KF79" s="1">
        <f t="shared" si="157"/>
        <v>3490.1438791732899</v>
      </c>
      <c r="KG79" s="1">
        <v>4</v>
      </c>
      <c r="KH79" s="1">
        <v>5144.7863182167603</v>
      </c>
      <c r="KI79" s="1">
        <f t="shared" si="158"/>
        <v>3664.7863182167603</v>
      </c>
      <c r="KJ79" s="5"/>
      <c r="KK79" s="5"/>
      <c r="KL79" s="2"/>
      <c r="KM79" s="1">
        <v>4</v>
      </c>
      <c r="KN79" s="1">
        <v>2182</v>
      </c>
      <c r="KO79" s="1">
        <f t="shared" si="159"/>
        <v>964</v>
      </c>
      <c r="KP79" s="1">
        <v>4</v>
      </c>
      <c r="KQ79" s="1">
        <v>1638</v>
      </c>
      <c r="KR79" s="1">
        <f t="shared" si="160"/>
        <v>427</v>
      </c>
      <c r="KS79" s="1">
        <v>4</v>
      </c>
      <c r="KT79" s="1">
        <v>1616</v>
      </c>
      <c r="KU79" s="1">
        <f t="shared" si="161"/>
        <v>414</v>
      </c>
      <c r="KV79" s="1">
        <v>4</v>
      </c>
      <c r="KW79" s="1">
        <v>2606</v>
      </c>
      <c r="KX79" s="1">
        <f t="shared" si="162"/>
        <v>1419</v>
      </c>
      <c r="KZ79" s="5"/>
      <c r="LA79" s="5"/>
      <c r="LB79" s="1">
        <v>4</v>
      </c>
      <c r="LC79" s="1">
        <v>1952</v>
      </c>
      <c r="LD79" s="1">
        <f t="shared" si="163"/>
        <v>363</v>
      </c>
      <c r="LE79" s="1">
        <v>4</v>
      </c>
      <c r="LF79" s="1">
        <v>1847</v>
      </c>
      <c r="LG79" s="1">
        <f t="shared" si="164"/>
        <v>334</v>
      </c>
      <c r="LH79" s="1">
        <v>4</v>
      </c>
      <c r="LI79" s="1">
        <v>2459</v>
      </c>
      <c r="LJ79" s="1">
        <f t="shared" si="165"/>
        <v>865</v>
      </c>
      <c r="LK79" s="1">
        <v>4</v>
      </c>
      <c r="LL79" s="1">
        <v>2190</v>
      </c>
      <c r="LM79" s="1">
        <f t="shared" si="166"/>
        <v>583</v>
      </c>
      <c r="LO79" s="5"/>
      <c r="LP79" s="5"/>
      <c r="LQ79" s="1">
        <v>4</v>
      </c>
      <c r="LR79" s="1">
        <v>1996</v>
      </c>
      <c r="LS79" s="1">
        <f t="shared" si="167"/>
        <v>702</v>
      </c>
      <c r="LT79" s="1">
        <v>4</v>
      </c>
      <c r="LU79" s="1">
        <v>1784</v>
      </c>
      <c r="LV79" s="1">
        <f t="shared" si="168"/>
        <v>361</v>
      </c>
      <c r="LW79" s="1">
        <v>4</v>
      </c>
      <c r="LX79" s="1">
        <v>2010</v>
      </c>
      <c r="LY79" s="1">
        <f t="shared" si="169"/>
        <v>704</v>
      </c>
      <c r="LZ79" s="1">
        <v>4</v>
      </c>
      <c r="MA79" s="1">
        <v>2319</v>
      </c>
      <c r="MB79" s="1">
        <f t="shared" si="170"/>
        <v>901</v>
      </c>
      <c r="MC79" s="5"/>
      <c r="MD79" s="5"/>
      <c r="ME79" s="2"/>
      <c r="MF79" s="1">
        <v>4</v>
      </c>
      <c r="MG79" s="1">
        <v>3467</v>
      </c>
      <c r="MH79" s="1">
        <f t="shared" si="94"/>
        <v>907</v>
      </c>
      <c r="MI79" s="1">
        <v>4</v>
      </c>
      <c r="MJ79" s="1">
        <v>4085</v>
      </c>
      <c r="MK79" s="1">
        <f t="shared" si="95"/>
        <v>1441</v>
      </c>
      <c r="ML79" s="1">
        <v>4</v>
      </c>
      <c r="MM79" s="1">
        <v>3739</v>
      </c>
      <c r="MN79" s="1">
        <f t="shared" si="96"/>
        <v>963</v>
      </c>
      <c r="MO79" s="1">
        <v>4</v>
      </c>
      <c r="MP79" s="1">
        <v>4327</v>
      </c>
      <c r="MQ79" s="1">
        <f t="shared" si="97"/>
        <v>1507</v>
      </c>
      <c r="MS79" s="5"/>
      <c r="MT79" s="5"/>
      <c r="MU79" s="1">
        <v>4</v>
      </c>
      <c r="MV79" s="1">
        <v>2351</v>
      </c>
      <c r="MW79" s="1">
        <f t="shared" si="98"/>
        <v>1023</v>
      </c>
      <c r="MX79" s="1">
        <v>4</v>
      </c>
      <c r="MY79" s="1">
        <v>2249</v>
      </c>
      <c r="MZ79" s="1">
        <f t="shared" si="99"/>
        <v>957</v>
      </c>
      <c r="NA79" s="1">
        <v>4</v>
      </c>
      <c r="NB79" s="1">
        <v>2668</v>
      </c>
      <c r="NC79" s="1">
        <f t="shared" si="100"/>
        <v>1361</v>
      </c>
      <c r="ND79" s="1">
        <v>4</v>
      </c>
      <c r="NE79" s="1">
        <v>2996</v>
      </c>
      <c r="NF79" s="1">
        <f t="shared" si="101"/>
        <v>1683</v>
      </c>
      <c r="NH79" s="5"/>
      <c r="NI79" s="5"/>
      <c r="NJ79" s="1">
        <v>4</v>
      </c>
      <c r="NK79" s="1">
        <v>1863</v>
      </c>
      <c r="NL79" s="1">
        <f t="shared" si="102"/>
        <v>422</v>
      </c>
      <c r="NM79" s="1">
        <v>4</v>
      </c>
      <c r="NN79" s="1">
        <v>2929</v>
      </c>
      <c r="NO79" s="1">
        <f t="shared" si="103"/>
        <v>1512</v>
      </c>
      <c r="NP79" s="1">
        <v>4</v>
      </c>
      <c r="NQ79" s="1">
        <v>3413</v>
      </c>
      <c r="NR79" s="1">
        <f t="shared" si="104"/>
        <v>2022</v>
      </c>
      <c r="NS79" s="1">
        <v>4</v>
      </c>
      <c r="NT79" s="1">
        <v>3659</v>
      </c>
      <c r="NU79" s="1">
        <f t="shared" si="105"/>
        <v>2369</v>
      </c>
    </row>
    <row r="80" spans="1:385" x14ac:dyDescent="0.25">
      <c r="A80" s="2"/>
      <c r="B80" s="1">
        <v>5</v>
      </c>
      <c r="C80" s="1">
        <v>1211</v>
      </c>
      <c r="D80" s="1">
        <f t="shared" si="87"/>
        <v>159</v>
      </c>
      <c r="E80" s="1">
        <v>5</v>
      </c>
      <c r="F80" s="1">
        <v>1172</v>
      </c>
      <c r="G80" s="1">
        <f t="shared" si="88"/>
        <v>132</v>
      </c>
      <c r="H80" s="1">
        <v>5</v>
      </c>
      <c r="I80" s="1">
        <v>1139</v>
      </c>
      <c r="J80" s="1">
        <f t="shared" si="89"/>
        <v>113</v>
      </c>
      <c r="K80" s="1">
        <v>5</v>
      </c>
      <c r="L80" s="1">
        <v>1111</v>
      </c>
      <c r="M80" s="1">
        <f t="shared" si="90"/>
        <v>61</v>
      </c>
      <c r="N80" s="1">
        <v>5</v>
      </c>
      <c r="O80" s="1">
        <v>1188</v>
      </c>
      <c r="P80" s="1">
        <f t="shared" si="91"/>
        <v>133</v>
      </c>
      <c r="S80" s="5"/>
      <c r="T80" s="1">
        <v>5</v>
      </c>
      <c r="U80" s="1">
        <v>1441.13993871297</v>
      </c>
      <c r="V80" s="1">
        <f>U80-V72</f>
        <v>408.32277953617472</v>
      </c>
      <c r="W80" s="1">
        <v>5</v>
      </c>
      <c r="X80" s="1">
        <v>1198.46903385632</v>
      </c>
      <c r="Y80" s="1">
        <f>X80-Y72</f>
        <v>165.65187467952478</v>
      </c>
      <c r="Z80" s="1">
        <v>5</v>
      </c>
      <c r="AA80" s="1">
        <v>1209.4872813990501</v>
      </c>
      <c r="AB80" s="1">
        <f>AA80-AB72</f>
        <v>198.9410127821734</v>
      </c>
      <c r="AC80" s="1">
        <v>5</v>
      </c>
      <c r="AD80" s="1">
        <v>1238.2468652037601</v>
      </c>
      <c r="AE80" s="1">
        <f>AD80-AE72</f>
        <v>234.05464005211479</v>
      </c>
      <c r="AI80" s="1">
        <v>5</v>
      </c>
      <c r="AJ80" s="1">
        <v>1606.29691032404</v>
      </c>
      <c r="AK80" s="1">
        <f>AJ80-AK72</f>
        <v>107.98398333326327</v>
      </c>
      <c r="AL80" s="1">
        <v>5</v>
      </c>
      <c r="AM80" s="1">
        <v>1617.3982300885</v>
      </c>
      <c r="AN80" s="1">
        <f>AM80-AN72</f>
        <v>58.717410987613221</v>
      </c>
      <c r="AO80" s="1">
        <v>5</v>
      </c>
      <c r="AP80" s="1">
        <v>1617.64281024294</v>
      </c>
      <c r="AQ80" s="1">
        <f>AP80-AQ72</f>
        <v>-16.62233710832993</v>
      </c>
      <c r="AR80" s="1">
        <v>5</v>
      </c>
      <c r="AS80" s="1">
        <v>1749.9646529562999</v>
      </c>
      <c r="AT80" s="1">
        <f>AS80-AT72</f>
        <v>109.86390848774977</v>
      </c>
      <c r="AV80" s="5"/>
      <c r="AW80" s="2"/>
      <c r="AX80" s="1">
        <v>5</v>
      </c>
      <c r="AY80" s="1">
        <v>2540</v>
      </c>
      <c r="AZ80" s="1">
        <f t="shared" si="106"/>
        <v>1484</v>
      </c>
      <c r="BA80" s="1">
        <v>5</v>
      </c>
      <c r="BB80" s="1">
        <v>1962</v>
      </c>
      <c r="BC80" s="1">
        <f t="shared" si="107"/>
        <v>927</v>
      </c>
      <c r="BD80" s="1">
        <v>5</v>
      </c>
      <c r="BE80" s="1">
        <v>2150</v>
      </c>
      <c r="BF80" s="1">
        <f t="shared" si="108"/>
        <v>1137</v>
      </c>
      <c r="BG80" s="1">
        <v>5</v>
      </c>
      <c r="BH80" s="1">
        <v>1986</v>
      </c>
      <c r="BI80" s="1">
        <f t="shared" si="109"/>
        <v>930</v>
      </c>
      <c r="BJ80" s="1">
        <v>5</v>
      </c>
      <c r="BK80" s="1">
        <v>1816</v>
      </c>
      <c r="BL80" s="1">
        <f t="shared" si="110"/>
        <v>803</v>
      </c>
      <c r="BN80" s="5"/>
      <c r="BP80" s="1">
        <v>5</v>
      </c>
      <c r="BQ80" s="1">
        <v>1717.6081081081099</v>
      </c>
      <c r="BR80" s="1">
        <f>BQ80-BR72</f>
        <v>355.90976548053686</v>
      </c>
      <c r="BS80" s="1">
        <v>5</v>
      </c>
      <c r="BT80" s="1">
        <v>1682.3842794759801</v>
      </c>
      <c r="BU80" s="1">
        <f>BT80-BU72</f>
        <v>321.81266552801026</v>
      </c>
      <c r="BV80" s="1">
        <v>5</v>
      </c>
      <c r="BW80" s="1">
        <v>1678.61041009464</v>
      </c>
      <c r="BX80" s="1">
        <f>BW80-BX72</f>
        <v>262.41475180275643</v>
      </c>
      <c r="BY80" s="1">
        <v>5</v>
      </c>
      <c r="BZ80" s="1">
        <v>1724.75399061033</v>
      </c>
      <c r="CA80" s="1">
        <f>BZ80-CA72</f>
        <v>371.01669388637674</v>
      </c>
      <c r="CC80" s="5"/>
      <c r="CD80" s="5"/>
      <c r="CE80" s="1">
        <v>5</v>
      </c>
      <c r="CF80" s="1">
        <v>2446.2624434389099</v>
      </c>
      <c r="CG80" s="1">
        <f t="shared" si="111"/>
        <v>872.26244343890994</v>
      </c>
      <c r="CH80" s="1">
        <v>5</v>
      </c>
      <c r="CI80" s="1">
        <v>2794.8119148936198</v>
      </c>
      <c r="CJ80" s="1">
        <f t="shared" si="112"/>
        <v>793.81191489361981</v>
      </c>
      <c r="CK80" s="1">
        <v>5</v>
      </c>
      <c r="CL80" s="1">
        <v>2542.7203290246798</v>
      </c>
      <c r="CM80" s="1">
        <f t="shared" si="113"/>
        <v>891.72032902467981</v>
      </c>
      <c r="CN80" s="1">
        <v>5</v>
      </c>
      <c r="CO80" s="1">
        <v>1692.8113879003599</v>
      </c>
      <c r="CP80" s="1">
        <f t="shared" si="114"/>
        <v>353.81138790035993</v>
      </c>
      <c r="CQ80" s="5"/>
      <c r="CR80" s="5"/>
      <c r="CS80" s="2"/>
      <c r="CT80" s="1">
        <v>5</v>
      </c>
      <c r="CU80" s="1">
        <v>2036.4349667271599</v>
      </c>
      <c r="CV80" s="1">
        <f t="shared" si="115"/>
        <v>546.43496672715992</v>
      </c>
      <c r="CW80" s="1">
        <v>5</v>
      </c>
      <c r="CX80" s="1">
        <v>1946.87550854353</v>
      </c>
      <c r="CY80" s="1">
        <f t="shared" si="92"/>
        <v>91.720000000000027</v>
      </c>
      <c r="CZ80" s="1">
        <v>5</v>
      </c>
      <c r="DA80" s="1">
        <v>1779.3502736512901</v>
      </c>
      <c r="DB80" s="1">
        <f t="shared" si="116"/>
        <v>328.35027365129008</v>
      </c>
      <c r="DC80" s="1">
        <v>5</v>
      </c>
      <c r="DD80" s="1">
        <v>2096.27919708029</v>
      </c>
      <c r="DE80" s="1">
        <f t="shared" si="117"/>
        <v>949.27919708029003</v>
      </c>
      <c r="DG80" s="5"/>
      <c r="DH80" s="5"/>
      <c r="DI80" s="1">
        <v>5</v>
      </c>
      <c r="DJ80" s="1">
        <v>1366.2576064908701</v>
      </c>
      <c r="DK80" s="1">
        <f t="shared" si="118"/>
        <v>412.2576064908701</v>
      </c>
      <c r="DL80" s="1">
        <v>5</v>
      </c>
      <c r="DM80" s="1">
        <v>1483.75136116152</v>
      </c>
      <c r="DN80" s="1">
        <f t="shared" si="119"/>
        <v>548.75136116151998</v>
      </c>
      <c r="DO80" s="1">
        <v>5</v>
      </c>
      <c r="DP80" s="1">
        <v>1421.7623762376199</v>
      </c>
      <c r="DQ80" s="1">
        <f t="shared" si="120"/>
        <v>446.76237623761995</v>
      </c>
      <c r="DR80" s="1">
        <v>5</v>
      </c>
      <c r="DS80" s="1">
        <v>1394.43887147335</v>
      </c>
      <c r="DT80" s="1">
        <f t="shared" si="121"/>
        <v>377.43887147334999</v>
      </c>
      <c r="DV80" s="5"/>
      <c r="DW80" s="5"/>
      <c r="DX80" s="1">
        <v>5</v>
      </c>
      <c r="DY80" s="1">
        <v>1989.82600896861</v>
      </c>
      <c r="DZ80" s="1">
        <f t="shared" si="122"/>
        <v>518.82600896861004</v>
      </c>
      <c r="EA80" s="1">
        <v>5</v>
      </c>
      <c r="EB80" s="1">
        <v>2520.3138461538501</v>
      </c>
      <c r="EC80" s="1">
        <f t="shared" si="123"/>
        <v>331.31384615385014</v>
      </c>
      <c r="ED80" s="1">
        <v>5</v>
      </c>
      <c r="EE80" s="1">
        <v>2384.9870578084601</v>
      </c>
      <c r="EF80" s="1">
        <f t="shared" si="124"/>
        <v>-53.012942191539878</v>
      </c>
      <c r="EG80" s="1">
        <v>5</v>
      </c>
      <c r="EH80" s="1">
        <v>2697.8988294314399</v>
      </c>
      <c r="EI80" s="1">
        <f t="shared" si="125"/>
        <v>-6.1011705685600646</v>
      </c>
      <c r="EJ80" s="5"/>
      <c r="EK80" s="5"/>
      <c r="EL80" s="2"/>
      <c r="EM80" s="1">
        <v>5</v>
      </c>
      <c r="EN80" s="1">
        <v>1934.21708683473</v>
      </c>
      <c r="EO80" s="1">
        <f t="shared" si="126"/>
        <v>827.21708683473003</v>
      </c>
      <c r="EP80" s="1">
        <v>5</v>
      </c>
      <c r="EQ80" s="1">
        <v>1852.66638655462</v>
      </c>
      <c r="ER80" s="1">
        <f t="shared" si="93"/>
        <v>458.56663470757007</v>
      </c>
      <c r="ES80" s="1">
        <v>5</v>
      </c>
      <c r="ET80" s="1">
        <v>1712.37446808511</v>
      </c>
      <c r="EU80" s="1">
        <f t="shared" si="127"/>
        <v>593.37446808511004</v>
      </c>
      <c r="EV80" s="1">
        <v>5</v>
      </c>
      <c r="EW80" s="1">
        <v>1970.5568445475601</v>
      </c>
      <c r="EX80" s="1">
        <f t="shared" si="128"/>
        <v>823.5568445475601</v>
      </c>
      <c r="EZ80" s="5"/>
      <c r="FA80" s="5"/>
      <c r="FB80" s="1">
        <v>5</v>
      </c>
      <c r="FC80" s="1">
        <v>2058.7176560121802</v>
      </c>
      <c r="FD80" s="1">
        <f t="shared" si="129"/>
        <v>460.71765601218021</v>
      </c>
      <c r="FE80" s="1">
        <v>5</v>
      </c>
      <c r="FF80" s="1">
        <v>2227.15062454078</v>
      </c>
      <c r="FG80" s="1">
        <f t="shared" si="130"/>
        <v>645.15062454077997</v>
      </c>
      <c r="FH80" s="1">
        <v>5</v>
      </c>
      <c r="FI80" s="1">
        <v>2433.0740088105699</v>
      </c>
      <c r="FJ80" s="1">
        <f t="shared" si="131"/>
        <v>498.07400881056992</v>
      </c>
      <c r="FK80" s="1">
        <v>5</v>
      </c>
      <c r="FL80" s="1">
        <v>2528.3890462700701</v>
      </c>
      <c r="FM80" s="1">
        <f t="shared" si="132"/>
        <v>615.38904627007014</v>
      </c>
      <c r="FO80" s="5"/>
      <c r="FP80" s="5"/>
      <c r="FQ80" s="1">
        <v>5</v>
      </c>
      <c r="FR80" s="1">
        <v>4630.9788359788399</v>
      </c>
      <c r="FS80" s="1">
        <f t="shared" si="133"/>
        <v>1572.9788359788399</v>
      </c>
      <c r="FT80" s="1">
        <v>5</v>
      </c>
      <c r="FU80" s="1">
        <v>4718.8274336283203</v>
      </c>
      <c r="FV80" s="1">
        <f t="shared" si="134"/>
        <v>1425.8274336283203</v>
      </c>
      <c r="FW80" s="1">
        <v>5</v>
      </c>
      <c r="FX80" s="1">
        <v>4676.5918367346903</v>
      </c>
      <c r="FY80" s="1">
        <f t="shared" si="135"/>
        <v>1134.5918367346903</v>
      </c>
      <c r="FZ80" s="1">
        <v>5</v>
      </c>
      <c r="GA80" s="1">
        <v>5028.3957952467999</v>
      </c>
      <c r="GB80" s="1">
        <f t="shared" si="136"/>
        <v>1480.3957952467999</v>
      </c>
      <c r="GE80" s="5"/>
      <c r="GF80" s="1">
        <v>5</v>
      </c>
      <c r="GG80" s="1">
        <v>2068.9372599231801</v>
      </c>
      <c r="GH80" s="1">
        <f t="shared" si="137"/>
        <v>614.93725992318014</v>
      </c>
      <c r="GI80" s="1">
        <v>5</v>
      </c>
      <c r="GJ80" s="1">
        <v>2161.4252758274802</v>
      </c>
      <c r="GK80" s="1">
        <f t="shared" si="138"/>
        <v>728.42527582748016</v>
      </c>
      <c r="GL80" s="1">
        <v>5</v>
      </c>
      <c r="GM80" s="1">
        <v>2161.4739663093401</v>
      </c>
      <c r="GN80" s="1">
        <f t="shared" si="139"/>
        <v>693.47396630934008</v>
      </c>
      <c r="GO80" s="1">
        <v>5</v>
      </c>
      <c r="GP80" s="1">
        <v>2574.8010033444798</v>
      </c>
      <c r="GQ80" s="1">
        <f t="shared" si="140"/>
        <v>359.8010033444798</v>
      </c>
      <c r="GR80" s="5"/>
      <c r="GS80" s="5"/>
      <c r="GT80" s="2"/>
      <c r="GU80" s="1">
        <v>5</v>
      </c>
      <c r="GV80" s="1">
        <v>16213</v>
      </c>
      <c r="GW80" s="1">
        <f t="shared" si="141"/>
        <v>15041</v>
      </c>
      <c r="GX80" s="1">
        <v>5</v>
      </c>
      <c r="GY80" s="1">
        <v>16383</v>
      </c>
      <c r="GZ80" s="1">
        <f t="shared" si="142"/>
        <v>15283</v>
      </c>
      <c r="HA80" s="1">
        <v>5</v>
      </c>
      <c r="HB80" s="1">
        <v>16352</v>
      </c>
      <c r="HC80" s="1">
        <f t="shared" si="143"/>
        <v>15139</v>
      </c>
      <c r="HD80" s="1">
        <v>5</v>
      </c>
      <c r="HE80" s="1">
        <v>16383</v>
      </c>
      <c r="HF80" s="1">
        <f t="shared" si="144"/>
        <v>14939</v>
      </c>
      <c r="HG80" s="1">
        <v>5</v>
      </c>
      <c r="HH80" s="1">
        <v>16382</v>
      </c>
      <c r="HI80" s="1">
        <f t="shared" si="145"/>
        <v>15144</v>
      </c>
      <c r="HL80" s="5"/>
      <c r="HM80" s="1">
        <v>5</v>
      </c>
      <c r="HN80" s="1">
        <v>16377.2422407267</v>
      </c>
      <c r="HO80" s="1">
        <f>HN80-HO72</f>
        <v>14793.555367485524</v>
      </c>
      <c r="HP80" s="1">
        <v>5</v>
      </c>
      <c r="HQ80" s="1">
        <v>16357.350420811001</v>
      </c>
      <c r="HR80" s="1">
        <f>HQ80-HR72</f>
        <v>14725.606431620898</v>
      </c>
      <c r="HS80" s="1">
        <v>5</v>
      </c>
      <c r="HT80" s="1">
        <v>16382.9878957169</v>
      </c>
      <c r="HU80" s="1">
        <f>HT80-HU72</f>
        <v>14891.03548496634</v>
      </c>
      <c r="HV80" s="1">
        <v>5</v>
      </c>
      <c r="HW80" s="1">
        <v>16381.8720190779</v>
      </c>
      <c r="HX80" s="1">
        <f>HW80-HX72</f>
        <v>15175.038147331774</v>
      </c>
      <c r="HZ80" s="5"/>
      <c r="IA80" s="5"/>
      <c r="IB80" s="1">
        <v>5</v>
      </c>
      <c r="IC80" s="1">
        <v>16382.590132827299</v>
      </c>
      <c r="ID80" s="1">
        <f>IC80-ID72</f>
        <v>15351.782806969944</v>
      </c>
      <c r="IE80" s="1">
        <v>5</v>
      </c>
      <c r="IF80" s="1">
        <v>16383</v>
      </c>
      <c r="IG80" s="1">
        <f>IF80-IG72</f>
        <v>15281.08954986016</v>
      </c>
      <c r="IH80" s="1">
        <v>5</v>
      </c>
      <c r="II80" s="1">
        <v>16378.9736625514</v>
      </c>
      <c r="IJ80" s="1">
        <f>II80-IJ72</f>
        <v>15232.896549524467</v>
      </c>
      <c r="IK80" s="1">
        <v>5</v>
      </c>
      <c r="IL80" s="1">
        <v>16381.851627554899</v>
      </c>
      <c r="IM80" s="1">
        <f>IL80-IM72</f>
        <v>15201.347984433449</v>
      </c>
      <c r="IN80" s="5"/>
      <c r="IO80" s="5"/>
      <c r="IP80" s="2"/>
      <c r="IQ80" s="1">
        <v>5</v>
      </c>
      <c r="IR80" s="1">
        <v>7053</v>
      </c>
      <c r="IS80" s="1">
        <f t="shared" si="146"/>
        <v>6107</v>
      </c>
      <c r="IT80" s="1">
        <v>5</v>
      </c>
      <c r="IU80" s="1">
        <v>4775</v>
      </c>
      <c r="IV80" s="1">
        <f t="shared" si="147"/>
        <v>3820</v>
      </c>
      <c r="IW80" s="1">
        <v>5</v>
      </c>
      <c r="IX80" s="1">
        <v>6420</v>
      </c>
      <c r="IY80" s="1">
        <f t="shared" si="148"/>
        <v>5481</v>
      </c>
      <c r="IZ80" s="1">
        <v>5</v>
      </c>
      <c r="JA80" s="1">
        <v>6402</v>
      </c>
      <c r="JB80" s="1">
        <f t="shared" si="149"/>
        <v>5485</v>
      </c>
      <c r="JC80" s="1">
        <v>5</v>
      </c>
      <c r="JD80" s="1">
        <v>5975</v>
      </c>
      <c r="JE80" s="1">
        <f t="shared" si="150"/>
        <v>5030</v>
      </c>
      <c r="JG80" s="5"/>
      <c r="JH80" s="5"/>
      <c r="JI80" s="1">
        <v>5</v>
      </c>
      <c r="JJ80" s="1">
        <v>3620.3599624060198</v>
      </c>
      <c r="JK80" s="1">
        <f t="shared" si="151"/>
        <v>2544.3599624060198</v>
      </c>
      <c r="JL80" s="1">
        <v>5</v>
      </c>
      <c r="JM80" s="1">
        <v>3293.06544754572</v>
      </c>
      <c r="JN80" s="1">
        <f t="shared" si="152"/>
        <v>2272.06544754572</v>
      </c>
      <c r="JO80" s="1">
        <v>5</v>
      </c>
      <c r="JP80" s="1">
        <v>5630.3675464320604</v>
      </c>
      <c r="JQ80" s="1">
        <f t="shared" si="153"/>
        <v>4546.3675464320604</v>
      </c>
      <c r="JR80" s="1">
        <v>5</v>
      </c>
      <c r="JS80" s="1">
        <v>4843.6509161041504</v>
      </c>
      <c r="JT80" s="1">
        <f t="shared" si="154"/>
        <v>3757.6509161041504</v>
      </c>
      <c r="JV80" s="5"/>
      <c r="JW80" s="5"/>
      <c r="JX80" s="1">
        <v>5</v>
      </c>
      <c r="JY80" s="1">
        <v>4662.2880490296202</v>
      </c>
      <c r="JZ80" s="1">
        <f t="shared" si="155"/>
        <v>3024.2880490296202</v>
      </c>
      <c r="KA80" s="1">
        <v>5</v>
      </c>
      <c r="KB80" s="1">
        <v>4389.0566615620201</v>
      </c>
      <c r="KC80" s="1">
        <f t="shared" si="156"/>
        <v>2857.0566615620201</v>
      </c>
      <c r="KD80" s="1">
        <v>5</v>
      </c>
      <c r="KE80" s="1">
        <v>4989.75458167331</v>
      </c>
      <c r="KF80" s="1">
        <f t="shared" si="157"/>
        <v>3498.75458167331</v>
      </c>
      <c r="KG80" s="1">
        <v>5</v>
      </c>
      <c r="KH80" s="1">
        <v>5156.7266462480902</v>
      </c>
      <c r="KI80" s="1">
        <f t="shared" si="158"/>
        <v>3676.7266462480902</v>
      </c>
      <c r="KJ80" s="5"/>
      <c r="KK80" s="5"/>
      <c r="KL80" s="2"/>
      <c r="KM80" s="1">
        <v>5</v>
      </c>
      <c r="KN80" s="1">
        <v>2072</v>
      </c>
      <c r="KO80" s="1">
        <f t="shared" si="159"/>
        <v>854</v>
      </c>
      <c r="KP80" s="1">
        <v>5</v>
      </c>
      <c r="KQ80" s="1">
        <v>1975</v>
      </c>
      <c r="KR80" s="1">
        <f t="shared" si="160"/>
        <v>764</v>
      </c>
      <c r="KS80" s="1">
        <v>5</v>
      </c>
      <c r="KT80" s="1">
        <v>1858</v>
      </c>
      <c r="KU80" s="1">
        <f t="shared" si="161"/>
        <v>656</v>
      </c>
      <c r="KV80" s="1">
        <v>5</v>
      </c>
      <c r="KW80" s="1">
        <v>1636</v>
      </c>
      <c r="KX80" s="1">
        <f t="shared" si="162"/>
        <v>449</v>
      </c>
      <c r="KZ80" s="5"/>
      <c r="LA80" s="5"/>
      <c r="LB80" s="1">
        <v>5</v>
      </c>
      <c r="LC80" s="1">
        <v>2240</v>
      </c>
      <c r="LD80" s="1">
        <f t="shared" si="163"/>
        <v>651</v>
      </c>
      <c r="LE80" s="1">
        <v>5</v>
      </c>
      <c r="LF80" s="1">
        <v>1865</v>
      </c>
      <c r="LG80" s="1">
        <f t="shared" si="164"/>
        <v>352</v>
      </c>
      <c r="LH80" s="1">
        <v>5</v>
      </c>
      <c r="LI80" s="1">
        <v>2361</v>
      </c>
      <c r="LJ80" s="1">
        <f t="shared" si="165"/>
        <v>767</v>
      </c>
      <c r="LK80" s="1">
        <v>5</v>
      </c>
      <c r="LL80" s="1">
        <v>2653</v>
      </c>
      <c r="LM80" s="1">
        <f t="shared" si="166"/>
        <v>1046</v>
      </c>
      <c r="LO80" s="5"/>
      <c r="LP80" s="5"/>
      <c r="LQ80" s="1">
        <v>5</v>
      </c>
      <c r="LR80" s="1">
        <v>2216</v>
      </c>
      <c r="LS80" s="1">
        <f t="shared" si="167"/>
        <v>922</v>
      </c>
      <c r="LT80" s="1">
        <v>5</v>
      </c>
      <c r="LU80" s="1">
        <v>2115</v>
      </c>
      <c r="LV80" s="1">
        <f t="shared" si="168"/>
        <v>692</v>
      </c>
      <c r="LW80" s="1">
        <v>5</v>
      </c>
      <c r="LX80" s="1">
        <v>2165</v>
      </c>
      <c r="LY80" s="1">
        <f t="shared" si="169"/>
        <v>859</v>
      </c>
      <c r="LZ80" s="1">
        <v>5</v>
      </c>
      <c r="MA80" s="1">
        <v>2025</v>
      </c>
      <c r="MB80" s="1">
        <f t="shared" si="170"/>
        <v>607</v>
      </c>
      <c r="MC80" s="5"/>
      <c r="MD80" s="5"/>
      <c r="ME80" s="2"/>
      <c r="MF80" s="1">
        <v>5</v>
      </c>
      <c r="MG80" s="1">
        <v>3788</v>
      </c>
      <c r="MH80" s="1">
        <f t="shared" si="94"/>
        <v>1228</v>
      </c>
      <c r="MI80" s="1">
        <v>5</v>
      </c>
      <c r="MJ80" s="1">
        <v>3650</v>
      </c>
      <c r="MK80" s="1">
        <f t="shared" si="95"/>
        <v>1006</v>
      </c>
      <c r="ML80" s="1">
        <v>5</v>
      </c>
      <c r="MM80" s="1">
        <v>3947</v>
      </c>
      <c r="MN80" s="1">
        <f t="shared" si="96"/>
        <v>1171</v>
      </c>
      <c r="MO80" s="1">
        <v>5</v>
      </c>
      <c r="MP80" s="1">
        <v>4954</v>
      </c>
      <c r="MQ80" s="1">
        <f t="shared" si="97"/>
        <v>2134</v>
      </c>
      <c r="MS80" s="5"/>
      <c r="MT80" s="5"/>
      <c r="MU80" s="1">
        <v>5</v>
      </c>
      <c r="MV80" s="1">
        <v>1854</v>
      </c>
      <c r="MW80" s="1">
        <f t="shared" si="98"/>
        <v>526</v>
      </c>
      <c r="MX80" s="1">
        <v>5</v>
      </c>
      <c r="MY80" s="1">
        <v>2314</v>
      </c>
      <c r="MZ80" s="1">
        <f t="shared" si="99"/>
        <v>1022</v>
      </c>
      <c r="NA80" s="1">
        <v>5</v>
      </c>
      <c r="NB80" s="1">
        <v>2324</v>
      </c>
      <c r="NC80" s="1">
        <f t="shared" si="100"/>
        <v>1017</v>
      </c>
      <c r="ND80" s="1">
        <v>5</v>
      </c>
      <c r="NE80" s="1">
        <v>2032</v>
      </c>
      <c r="NF80" s="1">
        <f t="shared" si="101"/>
        <v>719</v>
      </c>
      <c r="NH80" s="5"/>
      <c r="NI80" s="5"/>
      <c r="NJ80" s="1">
        <v>5</v>
      </c>
      <c r="NK80" s="1">
        <v>2444</v>
      </c>
      <c r="NL80" s="1">
        <f t="shared" si="102"/>
        <v>1003</v>
      </c>
      <c r="NM80" s="1">
        <v>5</v>
      </c>
      <c r="NN80" s="1">
        <v>2695</v>
      </c>
      <c r="NO80" s="1">
        <f t="shared" si="103"/>
        <v>1278</v>
      </c>
      <c r="NP80" s="1">
        <v>5</v>
      </c>
      <c r="NQ80" s="1">
        <v>2945</v>
      </c>
      <c r="NR80" s="1">
        <f t="shared" si="104"/>
        <v>1554</v>
      </c>
      <c r="NS80" s="1">
        <v>5</v>
      </c>
      <c r="NT80" s="1">
        <v>2192</v>
      </c>
      <c r="NU80" s="1">
        <f t="shared" si="105"/>
        <v>902</v>
      </c>
    </row>
    <row r="81" spans="1:385" x14ac:dyDescent="0.25">
      <c r="A81" s="2"/>
      <c r="B81" s="1">
        <v>6</v>
      </c>
      <c r="C81" s="1">
        <v>1162</v>
      </c>
      <c r="D81" s="1">
        <f t="shared" si="87"/>
        <v>110</v>
      </c>
      <c r="E81" s="1">
        <v>6</v>
      </c>
      <c r="F81" s="1">
        <v>1172</v>
      </c>
      <c r="G81" s="1">
        <f t="shared" si="88"/>
        <v>132</v>
      </c>
      <c r="H81" s="1">
        <v>6</v>
      </c>
      <c r="I81" s="1">
        <v>1125</v>
      </c>
      <c r="J81" s="1">
        <f t="shared" si="89"/>
        <v>99</v>
      </c>
      <c r="K81" s="1">
        <v>6</v>
      </c>
      <c r="L81" s="1">
        <v>1196</v>
      </c>
      <c r="M81" s="1">
        <f t="shared" si="90"/>
        <v>146</v>
      </c>
      <c r="N81" s="1">
        <v>6</v>
      </c>
      <c r="O81" s="1">
        <v>1095</v>
      </c>
      <c r="P81" s="1">
        <f t="shared" si="91"/>
        <v>40</v>
      </c>
      <c r="S81" s="5"/>
      <c r="T81" s="1">
        <v>6</v>
      </c>
      <c r="U81" s="1">
        <v>1258.2860061286999</v>
      </c>
      <c r="V81" s="1">
        <f>U81-V72</f>
        <v>225.46884695190465</v>
      </c>
      <c r="W81" s="1">
        <v>6</v>
      </c>
      <c r="X81" s="1">
        <v>1193.40145985401</v>
      </c>
      <c r="Y81" s="1">
        <f>X81-Y72</f>
        <v>160.58430067721474</v>
      </c>
      <c r="Z81" s="1">
        <v>6</v>
      </c>
      <c r="AA81" s="1">
        <v>1198.82895783612</v>
      </c>
      <c r="AB81" s="1">
        <f>AA81-AB72</f>
        <v>188.28268921924337</v>
      </c>
      <c r="AC81" s="1">
        <v>6</v>
      </c>
      <c r="AD81" s="1">
        <v>1118.02107728337</v>
      </c>
      <c r="AE81" s="1">
        <f>AD81-AE72</f>
        <v>113.82885213172472</v>
      </c>
      <c r="AI81" s="1">
        <v>6</v>
      </c>
      <c r="AJ81" s="1">
        <v>1573.18978658537</v>
      </c>
      <c r="AK81" s="1">
        <f>AJ81-AK72</f>
        <v>74.87685959459327</v>
      </c>
      <c r="AL81" s="1">
        <v>6</v>
      </c>
      <c r="AM81" s="1">
        <v>1600.1014784946201</v>
      </c>
      <c r="AN81" s="1">
        <f>AM81-AN72</f>
        <v>41.420659393733331</v>
      </c>
      <c r="AO81" s="1">
        <v>6</v>
      </c>
      <c r="AP81" s="1">
        <v>1676.5456936226201</v>
      </c>
      <c r="AQ81" s="1">
        <f>AP81-AQ72</f>
        <v>42.280546271350204</v>
      </c>
      <c r="AR81" s="1">
        <v>6</v>
      </c>
      <c r="AS81" s="1">
        <v>1759.32090032154</v>
      </c>
      <c r="AT81" s="1">
        <f>AS81-AT72</f>
        <v>119.22015585298982</v>
      </c>
      <c r="AV81" s="5"/>
      <c r="AW81" s="2"/>
      <c r="AX81" s="1">
        <v>6</v>
      </c>
      <c r="AY81" s="1">
        <v>2058</v>
      </c>
      <c r="AZ81" s="1">
        <f t="shared" si="106"/>
        <v>1002</v>
      </c>
      <c r="BA81" s="1">
        <v>6</v>
      </c>
      <c r="BB81" s="1">
        <v>2261</v>
      </c>
      <c r="BC81" s="1">
        <f t="shared" si="107"/>
        <v>1226</v>
      </c>
      <c r="BD81" s="1">
        <v>6</v>
      </c>
      <c r="BE81" s="1">
        <v>1821</v>
      </c>
      <c r="BF81" s="1">
        <f t="shared" si="108"/>
        <v>808</v>
      </c>
      <c r="BG81" s="1">
        <v>6</v>
      </c>
      <c r="BH81" s="1">
        <v>2699</v>
      </c>
      <c r="BI81" s="1">
        <f t="shared" si="109"/>
        <v>1643</v>
      </c>
      <c r="BJ81" s="1">
        <v>6</v>
      </c>
      <c r="BK81" s="1">
        <v>2631</v>
      </c>
      <c r="BL81" s="1">
        <f t="shared" si="110"/>
        <v>1618</v>
      </c>
      <c r="BN81" s="5"/>
      <c r="BP81" s="1">
        <v>6</v>
      </c>
      <c r="BQ81" s="1">
        <v>1581.26561199001</v>
      </c>
      <c r="BR81" s="1">
        <f>BQ81-BR72</f>
        <v>219.56726936243695</v>
      </c>
      <c r="BS81" s="1">
        <v>6</v>
      </c>
      <c r="BT81" s="1">
        <v>2044.73076923077</v>
      </c>
      <c r="BU81" s="1">
        <f>BT81-BU72</f>
        <v>684.15915528280016</v>
      </c>
      <c r="BV81" s="1">
        <v>6</v>
      </c>
      <c r="BW81" s="1">
        <v>2010.4804075235099</v>
      </c>
      <c r="BX81" s="1">
        <f>BW81-BX72</f>
        <v>594.28474923162639</v>
      </c>
      <c r="BY81" s="1">
        <v>6</v>
      </c>
      <c r="BZ81" s="1">
        <v>1655.2764378478701</v>
      </c>
      <c r="CA81" s="1">
        <f>BZ81-CA72</f>
        <v>301.53914112391681</v>
      </c>
      <c r="CC81" s="5"/>
      <c r="CD81" s="5"/>
      <c r="CE81" s="1">
        <v>6</v>
      </c>
      <c r="CF81" s="1">
        <v>2528.66328828829</v>
      </c>
      <c r="CG81" s="1">
        <f t="shared" si="111"/>
        <v>954.66328828829</v>
      </c>
      <c r="CH81" s="1">
        <v>6</v>
      </c>
      <c r="CI81" s="1">
        <v>2775.25428082192</v>
      </c>
      <c r="CJ81" s="1">
        <f t="shared" si="112"/>
        <v>774.25428082192002</v>
      </c>
      <c r="CK81" s="1">
        <v>6</v>
      </c>
      <c r="CL81" s="1">
        <v>2711.5017543859599</v>
      </c>
      <c r="CM81" s="1">
        <f t="shared" si="113"/>
        <v>1060.5017543859599</v>
      </c>
      <c r="CN81" s="1">
        <v>6</v>
      </c>
      <c r="CO81" s="1">
        <v>1830.6431095406399</v>
      </c>
      <c r="CP81" s="1">
        <f t="shared" si="114"/>
        <v>491.6431095406399</v>
      </c>
      <c r="CQ81" s="5"/>
      <c r="CR81" s="5"/>
      <c r="CS81" s="2"/>
      <c r="CT81" s="1">
        <v>6</v>
      </c>
      <c r="CU81" s="1">
        <v>1960.6398559423801</v>
      </c>
      <c r="CV81" s="1">
        <f t="shared" si="115"/>
        <v>470.63985594238011</v>
      </c>
      <c r="CW81" s="1">
        <v>6</v>
      </c>
      <c r="CX81" s="1">
        <v>1759.05176663928</v>
      </c>
      <c r="CY81" s="1">
        <f t="shared" si="92"/>
        <v>155.90534979424001</v>
      </c>
      <c r="CZ81" s="1">
        <v>6</v>
      </c>
      <c r="DA81" s="1">
        <v>1820.4743892828999</v>
      </c>
      <c r="DB81" s="1">
        <f t="shared" si="116"/>
        <v>369.47438928289989</v>
      </c>
      <c r="DC81" s="1">
        <v>6</v>
      </c>
      <c r="DD81" s="1">
        <v>1846.79890809827</v>
      </c>
      <c r="DE81" s="1">
        <f t="shared" si="117"/>
        <v>699.79890809826998</v>
      </c>
      <c r="DG81" s="5"/>
      <c r="DH81" s="5"/>
      <c r="DI81" s="1">
        <v>6</v>
      </c>
      <c r="DJ81" s="1">
        <v>1314.3181357649401</v>
      </c>
      <c r="DK81" s="1">
        <f t="shared" si="118"/>
        <v>360.31813576494005</v>
      </c>
      <c r="DL81" s="1">
        <v>6</v>
      </c>
      <c r="DM81" s="1">
        <v>1325.73066424022</v>
      </c>
      <c r="DN81" s="1">
        <f t="shared" si="119"/>
        <v>390.73066424021999</v>
      </c>
      <c r="DO81" s="1">
        <v>6</v>
      </c>
      <c r="DP81" s="1">
        <v>1437.5683403068299</v>
      </c>
      <c r="DQ81" s="1">
        <f t="shared" si="120"/>
        <v>462.5683403068299</v>
      </c>
      <c r="DR81" s="1">
        <v>6</v>
      </c>
      <c r="DS81" s="1">
        <v>1587.6467505241101</v>
      </c>
      <c r="DT81" s="1">
        <f t="shared" si="121"/>
        <v>570.64675052411008</v>
      </c>
      <c r="DV81" s="5"/>
      <c r="DW81" s="5"/>
      <c r="DX81" s="1">
        <v>6</v>
      </c>
      <c r="DY81" s="1">
        <v>1788.76895306859</v>
      </c>
      <c r="DZ81" s="1">
        <f t="shared" si="122"/>
        <v>317.76895306859001</v>
      </c>
      <c r="EA81" s="1">
        <v>6</v>
      </c>
      <c r="EB81" s="1">
        <v>2654.2496159754201</v>
      </c>
      <c r="EC81" s="1">
        <f t="shared" si="123"/>
        <v>465.24961597542006</v>
      </c>
      <c r="ED81" s="1">
        <v>6</v>
      </c>
      <c r="EE81" s="1">
        <v>2501.7441253263701</v>
      </c>
      <c r="EF81" s="1">
        <f t="shared" si="124"/>
        <v>63.744125326370067</v>
      </c>
      <c r="EG81" s="1">
        <v>6</v>
      </c>
      <c r="EH81" s="1">
        <v>2925.2642617449701</v>
      </c>
      <c r="EI81" s="1">
        <f t="shared" si="125"/>
        <v>221.2642617449701</v>
      </c>
      <c r="EJ81" s="5"/>
      <c r="EK81" s="5"/>
      <c r="EL81" s="2"/>
      <c r="EM81" s="1">
        <v>6</v>
      </c>
      <c r="EN81" s="1">
        <v>1885.98245614035</v>
      </c>
      <c r="EO81" s="1">
        <f t="shared" si="126"/>
        <v>778.98245614035</v>
      </c>
      <c r="EP81" s="1">
        <v>6</v>
      </c>
      <c r="EQ81" s="1">
        <v>1614.7884940778299</v>
      </c>
      <c r="ER81" s="1">
        <f t="shared" si="93"/>
        <v>390.30798845043</v>
      </c>
      <c r="ES81" s="1">
        <v>6</v>
      </c>
      <c r="ET81" s="1">
        <v>1701.0824411134899</v>
      </c>
      <c r="EU81" s="1">
        <f t="shared" si="127"/>
        <v>582.08244111348995</v>
      </c>
      <c r="EV81" s="1">
        <v>6</v>
      </c>
      <c r="EW81" s="1">
        <v>1621.69454123113</v>
      </c>
      <c r="EX81" s="1">
        <f t="shared" si="128"/>
        <v>474.69454123112996</v>
      </c>
      <c r="EZ81" s="5"/>
      <c r="FA81" s="5"/>
      <c r="FB81" s="1">
        <v>6</v>
      </c>
      <c r="FC81" s="1">
        <v>2143.2335600906999</v>
      </c>
      <c r="FD81" s="1">
        <f t="shared" si="129"/>
        <v>545.23356009069994</v>
      </c>
      <c r="FE81" s="1">
        <v>6</v>
      </c>
      <c r="FF81" s="1">
        <v>2248.12518301611</v>
      </c>
      <c r="FG81" s="1">
        <f t="shared" si="130"/>
        <v>666.12518301610999</v>
      </c>
      <c r="FH81" s="1">
        <v>6</v>
      </c>
      <c r="FI81" s="1">
        <v>2493.8026431718099</v>
      </c>
      <c r="FJ81" s="1">
        <f t="shared" si="131"/>
        <v>558.8026431718099</v>
      </c>
      <c r="FK81" s="1">
        <v>6</v>
      </c>
      <c r="FL81" s="1">
        <v>2665.12771996216</v>
      </c>
      <c r="FM81" s="1">
        <f t="shared" si="132"/>
        <v>752.12771996215997</v>
      </c>
      <c r="FO81" s="5"/>
      <c r="FP81" s="5"/>
      <c r="FQ81" s="1">
        <v>6</v>
      </c>
      <c r="FR81" s="1">
        <v>4660.7617021276601</v>
      </c>
      <c r="FS81" s="1">
        <f t="shared" si="133"/>
        <v>1602.7617021276601</v>
      </c>
      <c r="FT81" s="1">
        <v>6</v>
      </c>
      <c r="FU81" s="1">
        <v>4648.7367256637199</v>
      </c>
      <c r="FV81" s="1">
        <f t="shared" si="134"/>
        <v>1355.7367256637199</v>
      </c>
      <c r="FW81" s="1">
        <v>6</v>
      </c>
      <c r="FX81" s="1">
        <v>5016.63523248199</v>
      </c>
      <c r="FY81" s="1">
        <f t="shared" si="135"/>
        <v>1474.63523248199</v>
      </c>
      <c r="FZ81" s="1">
        <v>6</v>
      </c>
      <c r="GA81" s="1">
        <v>4989.25727272727</v>
      </c>
      <c r="GB81" s="1">
        <f t="shared" si="136"/>
        <v>1441.25727272727</v>
      </c>
      <c r="GE81" s="5"/>
      <c r="GF81" s="1">
        <v>6</v>
      </c>
      <c r="GG81" s="1">
        <v>2002.99485199485</v>
      </c>
      <c r="GH81" s="1">
        <f t="shared" si="137"/>
        <v>548.99485199485002</v>
      </c>
      <c r="GI81" s="1">
        <v>6</v>
      </c>
      <c r="GJ81" s="1">
        <v>1995.56394763343</v>
      </c>
      <c r="GK81" s="1">
        <f t="shared" si="138"/>
        <v>562.56394763342996</v>
      </c>
      <c r="GL81" s="1">
        <v>6</v>
      </c>
      <c r="GM81" s="1">
        <v>1992.13119755912</v>
      </c>
      <c r="GN81" s="1">
        <f t="shared" si="139"/>
        <v>524.13119755911998</v>
      </c>
      <c r="GO81" s="1">
        <v>6</v>
      </c>
      <c r="GP81" s="1">
        <v>2860.7026578073101</v>
      </c>
      <c r="GQ81" s="1">
        <f t="shared" si="140"/>
        <v>645.70265780731006</v>
      </c>
      <c r="GR81" s="5"/>
      <c r="GS81" s="5"/>
      <c r="GT81" s="2"/>
      <c r="GU81" s="1">
        <v>6</v>
      </c>
      <c r="GV81" s="1">
        <v>16381</v>
      </c>
      <c r="GW81" s="1">
        <f t="shared" si="141"/>
        <v>15209</v>
      </c>
      <c r="GX81" s="1">
        <v>6</v>
      </c>
      <c r="GY81" s="1">
        <v>16382</v>
      </c>
      <c r="GZ81" s="1">
        <f t="shared" si="142"/>
        <v>15282</v>
      </c>
      <c r="HA81" s="1">
        <v>6</v>
      </c>
      <c r="HB81" s="1">
        <v>16382</v>
      </c>
      <c r="HC81" s="1">
        <f t="shared" si="143"/>
        <v>15169</v>
      </c>
      <c r="HD81" s="1">
        <v>6</v>
      </c>
      <c r="HE81" s="1">
        <v>16383</v>
      </c>
      <c r="HF81" s="1">
        <f t="shared" si="144"/>
        <v>14939</v>
      </c>
      <c r="HG81" s="1">
        <v>6</v>
      </c>
      <c r="HH81" s="1">
        <v>16383</v>
      </c>
      <c r="HI81" s="1">
        <f t="shared" si="145"/>
        <v>15145</v>
      </c>
      <c r="HL81" s="5"/>
      <c r="HM81" s="1">
        <v>6</v>
      </c>
      <c r="HN81" s="1">
        <v>16382.419379258101</v>
      </c>
      <c r="HO81" s="1">
        <f>HN81-HO72</f>
        <v>14798.732506016924</v>
      </c>
      <c r="HP81" s="1">
        <v>6</v>
      </c>
      <c r="HQ81" s="1">
        <v>16366.370881226099</v>
      </c>
      <c r="HR81" s="1">
        <f>HQ81-HR72</f>
        <v>14734.626892035996</v>
      </c>
      <c r="HS81" s="1">
        <v>6</v>
      </c>
      <c r="HT81" s="1">
        <v>16382.3634669152</v>
      </c>
      <c r="HU81" s="1">
        <f>HT81-HU72</f>
        <v>14890.411056164639</v>
      </c>
      <c r="HV81" s="1">
        <v>6</v>
      </c>
      <c r="HW81" s="1">
        <v>16383</v>
      </c>
      <c r="HX81" s="1">
        <f>HW81-HX72</f>
        <v>15176.166128253873</v>
      </c>
      <c r="HZ81" s="5"/>
      <c r="IA81" s="5"/>
      <c r="IB81" s="1">
        <v>6</v>
      </c>
      <c r="IC81" s="1">
        <v>16381.604186489099</v>
      </c>
      <c r="ID81" s="1">
        <f>IC81-ID72</f>
        <v>15350.796860631744</v>
      </c>
      <c r="IE81" s="1">
        <v>6</v>
      </c>
      <c r="IF81" s="1">
        <v>16382.6869565217</v>
      </c>
      <c r="IG81" s="1">
        <f>IF81-IG72</f>
        <v>15280.776506381861</v>
      </c>
      <c r="IH81" s="1">
        <v>6</v>
      </c>
      <c r="II81" s="1">
        <v>16382.7067545305</v>
      </c>
      <c r="IJ81" s="1">
        <f>II81-IJ72</f>
        <v>15236.629641503567</v>
      </c>
      <c r="IK81" s="1">
        <v>6</v>
      </c>
      <c r="IL81" s="1">
        <v>15861.8451563692</v>
      </c>
      <c r="IM81" s="1">
        <f>IL81-IM72</f>
        <v>14681.341513247749</v>
      </c>
      <c r="IN81" s="5"/>
      <c r="IO81" s="5"/>
      <c r="IP81" s="2"/>
      <c r="IQ81" s="1">
        <v>6</v>
      </c>
      <c r="IR81" s="1">
        <v>5921</v>
      </c>
      <c r="IS81" s="1">
        <f t="shared" si="146"/>
        <v>4975</v>
      </c>
      <c r="IT81" s="1">
        <v>6</v>
      </c>
      <c r="IU81" s="1">
        <v>5325</v>
      </c>
      <c r="IV81" s="1">
        <f t="shared" si="147"/>
        <v>4370</v>
      </c>
      <c r="IW81" s="1">
        <v>6</v>
      </c>
      <c r="IX81" s="1">
        <v>5502</v>
      </c>
      <c r="IY81" s="1">
        <f t="shared" si="148"/>
        <v>4563</v>
      </c>
      <c r="IZ81" s="1">
        <v>6</v>
      </c>
      <c r="JA81" s="1">
        <v>5038</v>
      </c>
      <c r="JB81" s="1">
        <f t="shared" si="149"/>
        <v>4121</v>
      </c>
      <c r="JC81" s="1">
        <v>6</v>
      </c>
      <c r="JD81" s="1">
        <v>5966</v>
      </c>
      <c r="JE81" s="1">
        <f t="shared" si="150"/>
        <v>5021</v>
      </c>
      <c r="JG81" s="5"/>
      <c r="JH81" s="5"/>
      <c r="JI81" s="1">
        <v>6</v>
      </c>
      <c r="JJ81" s="1">
        <v>3703.3964386129301</v>
      </c>
      <c r="JK81" s="1">
        <f t="shared" si="151"/>
        <v>2627.3964386129301</v>
      </c>
      <c r="JL81" s="1">
        <v>6</v>
      </c>
      <c r="JM81" s="1">
        <v>3894.78352490421</v>
      </c>
      <c r="JN81" s="1">
        <f t="shared" si="152"/>
        <v>2873.78352490421</v>
      </c>
      <c r="JO81" s="1">
        <v>6</v>
      </c>
      <c r="JP81" s="1">
        <v>5097.6741028127999</v>
      </c>
      <c r="JQ81" s="1">
        <f t="shared" si="153"/>
        <v>4013.6741028127999</v>
      </c>
      <c r="JR81" s="1">
        <v>6</v>
      </c>
      <c r="JS81" s="1">
        <v>7042.0391221374002</v>
      </c>
      <c r="JT81" s="1">
        <f t="shared" si="154"/>
        <v>5956.0391221374002</v>
      </c>
      <c r="JV81" s="5"/>
      <c r="JW81" s="5"/>
      <c r="JX81" s="1">
        <v>6</v>
      </c>
      <c r="JY81" s="1">
        <v>4420.1630988787001</v>
      </c>
      <c r="JZ81" s="1">
        <f t="shared" si="155"/>
        <v>2782.1630988787001</v>
      </c>
      <c r="KA81" s="1">
        <v>6</v>
      </c>
      <c r="KB81" s="1">
        <v>4857.0534469403601</v>
      </c>
      <c r="KC81" s="1">
        <f t="shared" si="156"/>
        <v>3325.0534469403601</v>
      </c>
      <c r="KD81" s="1">
        <v>6</v>
      </c>
      <c r="KE81" s="1">
        <v>4831.7943999999998</v>
      </c>
      <c r="KF81" s="1">
        <f t="shared" si="157"/>
        <v>3340.7943999999998</v>
      </c>
      <c r="KG81" s="1">
        <v>6</v>
      </c>
      <c r="KH81" s="1">
        <v>3871.2666145426101</v>
      </c>
      <c r="KI81" s="1">
        <f t="shared" si="158"/>
        <v>2391.2666145426101</v>
      </c>
      <c r="KJ81" s="5"/>
      <c r="KK81" s="5"/>
      <c r="KL81" s="2"/>
      <c r="KM81" s="1">
        <v>6</v>
      </c>
      <c r="KN81" s="1">
        <v>2608</v>
      </c>
      <c r="KO81" s="1">
        <f t="shared" si="159"/>
        <v>1390</v>
      </c>
      <c r="KP81" s="1">
        <v>6</v>
      </c>
      <c r="KQ81" s="1">
        <v>1534</v>
      </c>
      <c r="KR81" s="1">
        <f t="shared" si="160"/>
        <v>323</v>
      </c>
      <c r="KS81" s="1">
        <v>6</v>
      </c>
      <c r="KT81" s="1">
        <v>2066</v>
      </c>
      <c r="KU81" s="1">
        <f t="shared" si="161"/>
        <v>864</v>
      </c>
      <c r="KV81" s="1">
        <v>6</v>
      </c>
      <c r="KW81" s="1">
        <v>2265</v>
      </c>
      <c r="KX81" s="1">
        <f t="shared" si="162"/>
        <v>1078</v>
      </c>
      <c r="KZ81" s="5"/>
      <c r="LA81" s="5"/>
      <c r="LB81" s="1">
        <v>6</v>
      </c>
      <c r="LC81" s="1">
        <v>2432</v>
      </c>
      <c r="LD81" s="1">
        <f t="shared" si="163"/>
        <v>843</v>
      </c>
      <c r="LE81" s="1">
        <v>6</v>
      </c>
      <c r="LF81" s="1">
        <v>2665</v>
      </c>
      <c r="LG81" s="1">
        <f t="shared" si="164"/>
        <v>1152</v>
      </c>
      <c r="LH81" s="1">
        <v>6</v>
      </c>
      <c r="LI81" s="1">
        <v>2634</v>
      </c>
      <c r="LJ81" s="1">
        <f t="shared" si="165"/>
        <v>1040</v>
      </c>
      <c r="LK81" s="1">
        <v>6</v>
      </c>
      <c r="LL81" s="1">
        <v>2779</v>
      </c>
      <c r="LM81" s="1">
        <f t="shared" si="166"/>
        <v>1172</v>
      </c>
      <c r="LO81" s="5"/>
      <c r="LP81" s="5"/>
      <c r="LQ81" s="1">
        <v>6</v>
      </c>
      <c r="LR81" s="1">
        <v>1978</v>
      </c>
      <c r="LS81" s="1">
        <f t="shared" si="167"/>
        <v>684</v>
      </c>
      <c r="LT81" s="1">
        <v>6</v>
      </c>
      <c r="LU81" s="1">
        <v>2077</v>
      </c>
      <c r="LV81" s="1">
        <f t="shared" si="168"/>
        <v>654</v>
      </c>
      <c r="LW81" s="1">
        <v>6</v>
      </c>
      <c r="LX81" s="1">
        <v>1772</v>
      </c>
      <c r="LY81" s="1">
        <f t="shared" si="169"/>
        <v>466</v>
      </c>
      <c r="LZ81" s="1">
        <v>6</v>
      </c>
      <c r="MA81" s="1">
        <v>2519</v>
      </c>
      <c r="MB81" s="1">
        <f t="shared" si="170"/>
        <v>1101</v>
      </c>
      <c r="MC81" s="5"/>
      <c r="MD81" s="5"/>
      <c r="ME81" s="2"/>
      <c r="MF81" s="1">
        <v>6</v>
      </c>
      <c r="MG81" s="1">
        <v>3068</v>
      </c>
      <c r="MH81" s="1">
        <f t="shared" si="94"/>
        <v>508</v>
      </c>
      <c r="MI81" s="1">
        <v>6</v>
      </c>
      <c r="MJ81" s="1">
        <v>3639</v>
      </c>
      <c r="MK81" s="1">
        <f t="shared" si="95"/>
        <v>995</v>
      </c>
      <c r="ML81" s="1">
        <v>6</v>
      </c>
      <c r="MM81" s="1">
        <v>3933</v>
      </c>
      <c r="MN81" s="1">
        <f t="shared" si="96"/>
        <v>1157</v>
      </c>
      <c r="MO81" s="1">
        <v>6</v>
      </c>
      <c r="MP81" s="1">
        <v>3706</v>
      </c>
      <c r="MQ81" s="1">
        <f t="shared" si="97"/>
        <v>886</v>
      </c>
      <c r="MS81" s="5"/>
      <c r="MT81" s="5"/>
      <c r="MU81" s="1">
        <v>6</v>
      </c>
      <c r="MV81" s="1">
        <v>3026</v>
      </c>
      <c r="MW81" s="1">
        <f t="shared" si="98"/>
        <v>1698</v>
      </c>
      <c r="MX81" s="1">
        <v>6</v>
      </c>
      <c r="MY81" s="1">
        <v>2993</v>
      </c>
      <c r="MZ81" s="1">
        <f t="shared" si="99"/>
        <v>1701</v>
      </c>
      <c r="NA81" s="1">
        <v>6</v>
      </c>
      <c r="NB81" s="1">
        <v>1928</v>
      </c>
      <c r="NC81" s="1">
        <f t="shared" si="100"/>
        <v>621</v>
      </c>
      <c r="ND81" s="1">
        <v>6</v>
      </c>
      <c r="NE81" s="1">
        <v>2065</v>
      </c>
      <c r="NF81" s="1">
        <f t="shared" si="101"/>
        <v>752</v>
      </c>
      <c r="NH81" s="5"/>
      <c r="NI81" s="5"/>
      <c r="NJ81" s="1">
        <v>6</v>
      </c>
      <c r="NK81" s="1">
        <v>3458</v>
      </c>
      <c r="NL81" s="1">
        <f t="shared" si="102"/>
        <v>2017</v>
      </c>
      <c r="NM81" s="1">
        <v>6</v>
      </c>
      <c r="NN81" s="1">
        <v>2884</v>
      </c>
      <c r="NO81" s="1">
        <f t="shared" si="103"/>
        <v>1467</v>
      </c>
      <c r="NP81" s="1">
        <v>6</v>
      </c>
      <c r="NQ81" s="1">
        <v>2849</v>
      </c>
      <c r="NR81" s="1">
        <f t="shared" si="104"/>
        <v>1458</v>
      </c>
      <c r="NS81" s="1">
        <v>6</v>
      </c>
      <c r="NT81" s="1">
        <v>2833</v>
      </c>
      <c r="NU81" s="1">
        <f t="shared" si="105"/>
        <v>1543</v>
      </c>
    </row>
    <row r="82" spans="1:385" x14ac:dyDescent="0.25">
      <c r="A82" s="2"/>
      <c r="B82" s="1">
        <v>7</v>
      </c>
      <c r="C82" s="1">
        <v>1181</v>
      </c>
      <c r="D82" s="1">
        <f t="shared" si="87"/>
        <v>129</v>
      </c>
      <c r="E82" s="1">
        <v>7</v>
      </c>
      <c r="F82" s="1">
        <v>1154</v>
      </c>
      <c r="G82" s="1">
        <f t="shared" si="88"/>
        <v>114</v>
      </c>
      <c r="H82" s="1">
        <v>7</v>
      </c>
      <c r="I82" s="1">
        <v>1182</v>
      </c>
      <c r="J82" s="1">
        <f t="shared" si="89"/>
        <v>156</v>
      </c>
      <c r="K82" s="1">
        <v>7</v>
      </c>
      <c r="L82" s="1">
        <v>1240</v>
      </c>
      <c r="M82" s="1">
        <f t="shared" si="90"/>
        <v>190</v>
      </c>
      <c r="N82" s="1">
        <v>7</v>
      </c>
      <c r="O82" s="1">
        <v>1153</v>
      </c>
      <c r="P82" s="1">
        <f t="shared" si="91"/>
        <v>98</v>
      </c>
      <c r="S82" s="5"/>
      <c r="T82" s="1">
        <v>7</v>
      </c>
      <c r="U82" s="1">
        <v>1192.3961303462299</v>
      </c>
      <c r="V82" s="1">
        <f>U82-V72</f>
        <v>159.57897116943468</v>
      </c>
      <c r="W82" s="1">
        <v>7</v>
      </c>
      <c r="X82" s="1">
        <v>1183.7721005677199</v>
      </c>
      <c r="Y82" s="1">
        <f>X82-Y72</f>
        <v>150.95494139092466</v>
      </c>
      <c r="Z82" s="1">
        <v>7</v>
      </c>
      <c r="AA82" s="1">
        <v>1223.8749010293</v>
      </c>
      <c r="AB82" s="1">
        <f>AA82-AB72</f>
        <v>213.3286324124233</v>
      </c>
      <c r="AC82" s="1">
        <v>7</v>
      </c>
      <c r="AD82" s="1">
        <v>1171.69466248038</v>
      </c>
      <c r="AE82" s="1">
        <f>AD82-AE72</f>
        <v>167.50243732873469</v>
      </c>
      <c r="AI82" s="1">
        <v>7</v>
      </c>
      <c r="AJ82" s="1">
        <v>1596.49166666667</v>
      </c>
      <c r="AK82" s="1">
        <f>AJ82-AK72</f>
        <v>98.178739675893212</v>
      </c>
      <c r="AL82" s="1">
        <v>7</v>
      </c>
      <c r="AM82" s="1">
        <v>1647.75084860828</v>
      </c>
      <c r="AN82" s="1">
        <f>AM82-AN72</f>
        <v>89.070029507393201</v>
      </c>
      <c r="AO82" s="1">
        <v>7</v>
      </c>
      <c r="AP82" s="1">
        <v>1719.51277013752</v>
      </c>
      <c r="AQ82" s="1">
        <f>AP82-AQ72</f>
        <v>85.247622786250076</v>
      </c>
      <c r="AR82" s="1">
        <v>7</v>
      </c>
      <c r="AS82" s="1">
        <v>1721.41979301423</v>
      </c>
      <c r="AT82" s="1">
        <f>AS82-AT72</f>
        <v>81.319048545679834</v>
      </c>
      <c r="AV82" s="5"/>
      <c r="AW82" s="2"/>
      <c r="AX82" s="1">
        <v>7</v>
      </c>
      <c r="AY82" s="1">
        <v>2359</v>
      </c>
      <c r="AZ82" s="1">
        <f t="shared" si="106"/>
        <v>1303</v>
      </c>
      <c r="BA82" s="1">
        <v>7</v>
      </c>
      <c r="BB82" s="1">
        <v>1928</v>
      </c>
      <c r="BC82" s="1">
        <f t="shared" si="107"/>
        <v>893</v>
      </c>
      <c r="BD82" s="1">
        <v>7</v>
      </c>
      <c r="BE82" s="1">
        <v>1998</v>
      </c>
      <c r="BF82" s="1">
        <f t="shared" si="108"/>
        <v>985</v>
      </c>
      <c r="BG82" s="1">
        <v>7</v>
      </c>
      <c r="BH82" s="1">
        <v>1927</v>
      </c>
      <c r="BI82" s="1">
        <f t="shared" si="109"/>
        <v>871</v>
      </c>
      <c r="BJ82" s="1">
        <v>7</v>
      </c>
      <c r="BK82" s="1">
        <v>1889</v>
      </c>
      <c r="BL82" s="1">
        <f t="shared" si="110"/>
        <v>876</v>
      </c>
      <c r="BN82" s="5"/>
      <c r="BP82" s="1">
        <v>7</v>
      </c>
      <c r="BQ82" s="1">
        <v>1703.04180602007</v>
      </c>
      <c r="BR82" s="1">
        <f>BQ82-BR72</f>
        <v>341.34346339249691</v>
      </c>
      <c r="BS82" s="1">
        <v>7</v>
      </c>
      <c r="BT82" s="1">
        <v>2048.7554112554099</v>
      </c>
      <c r="BU82" s="1">
        <f>BT82-BU72</f>
        <v>688.18379730744005</v>
      </c>
      <c r="BV82" s="1">
        <v>7</v>
      </c>
      <c r="BW82" s="1">
        <v>1927.49609375</v>
      </c>
      <c r="BX82" s="1">
        <f>BW82-BX72</f>
        <v>511.30043545811645</v>
      </c>
      <c r="BY82" s="1">
        <v>7</v>
      </c>
      <c r="BZ82" s="1">
        <v>1711.6706864564001</v>
      </c>
      <c r="CA82" s="1">
        <f>BZ82-CA72</f>
        <v>357.93338973244681</v>
      </c>
      <c r="CC82" s="5"/>
      <c r="CD82" s="5"/>
      <c r="CE82" s="1">
        <v>7</v>
      </c>
      <c r="CF82" s="1">
        <v>2556.6158068057098</v>
      </c>
      <c r="CG82" s="1">
        <f t="shared" si="111"/>
        <v>982.61580680570978</v>
      </c>
      <c r="CH82" s="1">
        <v>7</v>
      </c>
      <c r="CI82" s="1">
        <v>2611.6867989646198</v>
      </c>
      <c r="CJ82" s="1">
        <f t="shared" si="112"/>
        <v>610.68679896461981</v>
      </c>
      <c r="CK82" s="1">
        <v>7</v>
      </c>
      <c r="CL82" s="1">
        <v>2477.6343457943899</v>
      </c>
      <c r="CM82" s="1">
        <f t="shared" si="113"/>
        <v>826.6343457943899</v>
      </c>
      <c r="CN82" s="1">
        <v>7</v>
      </c>
      <c r="CO82" s="1">
        <v>1758.78260869565</v>
      </c>
      <c r="CP82" s="1">
        <f t="shared" si="114"/>
        <v>419.78260869564997</v>
      </c>
      <c r="CQ82" s="5"/>
      <c r="CR82" s="5"/>
      <c r="CS82" s="2"/>
      <c r="CT82" s="1">
        <v>7</v>
      </c>
      <c r="CU82" s="1">
        <v>1859.34468775345</v>
      </c>
      <c r="CV82" s="1">
        <f t="shared" si="115"/>
        <v>369.34468775344999</v>
      </c>
      <c r="CW82" s="1">
        <v>7</v>
      </c>
      <c r="CX82" s="1">
        <v>1704.6743232157501</v>
      </c>
      <c r="CY82" s="1">
        <f t="shared" si="92"/>
        <v>96.169262720660072</v>
      </c>
      <c r="CZ82" s="1">
        <v>7</v>
      </c>
      <c r="DA82" s="1">
        <v>1869.86257763975</v>
      </c>
      <c r="DB82" s="1">
        <f t="shared" si="116"/>
        <v>418.86257763975004</v>
      </c>
      <c r="DC82" s="1">
        <v>7</v>
      </c>
      <c r="DD82" s="1">
        <v>1839.7032967033001</v>
      </c>
      <c r="DE82" s="1">
        <f t="shared" si="117"/>
        <v>692.70329670330011</v>
      </c>
      <c r="DG82" s="5"/>
      <c r="DH82" s="5"/>
      <c r="DI82" s="1">
        <v>7</v>
      </c>
      <c r="DJ82" s="1">
        <v>1384.30691056911</v>
      </c>
      <c r="DK82" s="1">
        <f t="shared" si="118"/>
        <v>430.30691056910996</v>
      </c>
      <c r="DL82" s="1">
        <v>7</v>
      </c>
      <c r="DM82" s="1">
        <v>1434.9388686131399</v>
      </c>
      <c r="DN82" s="1">
        <f t="shared" si="119"/>
        <v>499.9388686131399</v>
      </c>
      <c r="DO82" s="1">
        <v>7</v>
      </c>
      <c r="DP82" s="1">
        <v>1440.3810526315799</v>
      </c>
      <c r="DQ82" s="1">
        <f t="shared" si="120"/>
        <v>465.38105263157991</v>
      </c>
      <c r="DR82" s="1">
        <v>7</v>
      </c>
      <c r="DS82" s="1">
        <v>1442.9033264033301</v>
      </c>
      <c r="DT82" s="1">
        <f t="shared" si="121"/>
        <v>425.90332640333008</v>
      </c>
      <c r="DV82" s="5"/>
      <c r="DW82" s="5"/>
      <c r="DX82" s="1">
        <v>7</v>
      </c>
      <c r="DY82" s="1">
        <v>1923.60617059891</v>
      </c>
      <c r="DZ82" s="1">
        <f t="shared" si="122"/>
        <v>452.60617059891001</v>
      </c>
      <c r="EA82" s="1">
        <v>7</v>
      </c>
      <c r="EB82" s="1">
        <v>2556.81978527607</v>
      </c>
      <c r="EC82" s="1">
        <f t="shared" si="123"/>
        <v>367.81978527606998</v>
      </c>
      <c r="ED82" s="1">
        <v>7</v>
      </c>
      <c r="EE82" s="1">
        <v>2573.64427217916</v>
      </c>
      <c r="EF82" s="1">
        <f t="shared" si="124"/>
        <v>135.64427217916</v>
      </c>
      <c r="EG82" s="1">
        <v>7</v>
      </c>
      <c r="EH82" s="1">
        <v>3311.2568578553601</v>
      </c>
      <c r="EI82" s="1">
        <f t="shared" si="125"/>
        <v>607.25685785536007</v>
      </c>
      <c r="EJ82" s="5"/>
      <c r="EK82" s="5"/>
      <c r="EL82" s="2"/>
      <c r="EM82" s="1">
        <v>7</v>
      </c>
      <c r="EN82" s="1">
        <v>1710.49858757062</v>
      </c>
      <c r="EO82" s="1">
        <f t="shared" si="126"/>
        <v>603.49858757061997</v>
      </c>
      <c r="EP82" s="1">
        <v>7</v>
      </c>
      <c r="EQ82" s="1">
        <v>1769.17001675042</v>
      </c>
      <c r="ER82" s="1">
        <f t="shared" si="93"/>
        <v>356.74116523399994</v>
      </c>
      <c r="ES82" s="1">
        <v>7</v>
      </c>
      <c r="ET82" s="1">
        <v>1512.95217853348</v>
      </c>
      <c r="EU82" s="1">
        <f t="shared" si="127"/>
        <v>393.95217853348004</v>
      </c>
      <c r="EV82" s="1">
        <v>7</v>
      </c>
      <c r="EW82" s="1">
        <v>1674.7754629629601</v>
      </c>
      <c r="EX82" s="1">
        <f t="shared" si="128"/>
        <v>527.77546296296009</v>
      </c>
      <c r="EZ82" s="5"/>
      <c r="FA82" s="5"/>
      <c r="FB82" s="1">
        <v>7</v>
      </c>
      <c r="FC82" s="1">
        <v>2358.23257575758</v>
      </c>
      <c r="FD82" s="1">
        <f t="shared" si="129"/>
        <v>760.23257575757998</v>
      </c>
      <c r="FE82" s="1">
        <v>7</v>
      </c>
      <c r="FF82" s="1">
        <v>2177.625</v>
      </c>
      <c r="FG82" s="1">
        <f t="shared" si="130"/>
        <v>595.625</v>
      </c>
      <c r="FH82" s="1">
        <v>7</v>
      </c>
      <c r="FI82" s="1">
        <v>2474.4343612334801</v>
      </c>
      <c r="FJ82" s="1">
        <f t="shared" si="131"/>
        <v>539.4343612334801</v>
      </c>
      <c r="FK82" s="1">
        <v>7</v>
      </c>
      <c r="FL82" s="1">
        <v>2663.7177798683001</v>
      </c>
      <c r="FM82" s="1">
        <f t="shared" si="132"/>
        <v>750.71777986830011</v>
      </c>
      <c r="FO82" s="5"/>
      <c r="FP82" s="5"/>
      <c r="FQ82" s="1">
        <v>7</v>
      </c>
      <c r="FR82" s="1">
        <v>4595.8043933054396</v>
      </c>
      <c r="FS82" s="1">
        <f t="shared" si="133"/>
        <v>1537.8043933054396</v>
      </c>
      <c r="FT82" s="1">
        <v>7</v>
      </c>
      <c r="FU82" s="1">
        <v>4646.3721185510403</v>
      </c>
      <c r="FV82" s="1">
        <f t="shared" si="134"/>
        <v>1353.3721185510403</v>
      </c>
      <c r="FW82" s="1">
        <v>7</v>
      </c>
      <c r="FX82" s="1">
        <v>5051.3755868544604</v>
      </c>
      <c r="FY82" s="1">
        <f t="shared" si="135"/>
        <v>1509.3755868544604</v>
      </c>
      <c r="FZ82" s="1">
        <v>7</v>
      </c>
      <c r="GA82" s="1">
        <v>5002.0201834862401</v>
      </c>
      <c r="GB82" s="1">
        <f t="shared" si="136"/>
        <v>1454.0201834862401</v>
      </c>
      <c r="GE82" s="5"/>
      <c r="GF82" s="1">
        <v>7</v>
      </c>
      <c r="GG82" s="1">
        <v>2131.8664122137402</v>
      </c>
      <c r="GH82" s="1">
        <f t="shared" si="137"/>
        <v>677.8664122137402</v>
      </c>
      <c r="GI82" s="1">
        <v>7</v>
      </c>
      <c r="GJ82" s="1">
        <v>1938.8331658291499</v>
      </c>
      <c r="GK82" s="1">
        <f t="shared" si="138"/>
        <v>505.83316582914995</v>
      </c>
      <c r="GL82" s="1">
        <v>7</v>
      </c>
      <c r="GM82" s="1">
        <v>2153.8132118450999</v>
      </c>
      <c r="GN82" s="1">
        <f t="shared" si="139"/>
        <v>685.81321184509989</v>
      </c>
      <c r="GO82" s="1">
        <v>7</v>
      </c>
      <c r="GP82" s="1">
        <v>2637.95789473684</v>
      </c>
      <c r="GQ82" s="1">
        <f t="shared" si="140"/>
        <v>422.95789473683999</v>
      </c>
      <c r="GR82" s="5"/>
      <c r="GS82" s="5"/>
      <c r="GT82" s="2"/>
      <c r="GU82" s="1">
        <v>7</v>
      </c>
      <c r="GV82" s="1">
        <v>14847</v>
      </c>
      <c r="GW82" s="1">
        <f t="shared" si="141"/>
        <v>13675</v>
      </c>
      <c r="GX82" s="1">
        <v>7</v>
      </c>
      <c r="GY82" s="1">
        <v>16381</v>
      </c>
      <c r="GZ82" s="1">
        <f t="shared" si="142"/>
        <v>15281</v>
      </c>
      <c r="HA82" s="1">
        <v>7</v>
      </c>
      <c r="HB82" s="1">
        <v>16383</v>
      </c>
      <c r="HC82" s="1">
        <f t="shared" si="143"/>
        <v>15170</v>
      </c>
      <c r="HD82" s="1">
        <v>7</v>
      </c>
      <c r="HE82" s="1">
        <v>16381</v>
      </c>
      <c r="HF82" s="1">
        <f t="shared" si="144"/>
        <v>14937</v>
      </c>
      <c r="HG82" s="1">
        <v>7</v>
      </c>
      <c r="HH82" s="1">
        <v>16383</v>
      </c>
      <c r="HI82" s="1">
        <f t="shared" si="145"/>
        <v>15145</v>
      </c>
      <c r="HL82" s="5"/>
      <c r="HM82" s="1">
        <v>7</v>
      </c>
      <c r="HN82" s="1">
        <v>16382.6446280992</v>
      </c>
      <c r="HO82" s="1">
        <f>HN82-HO72</f>
        <v>14798.957754858024</v>
      </c>
      <c r="HP82" s="1">
        <v>7</v>
      </c>
      <c r="HQ82" s="1">
        <v>16381.6923664122</v>
      </c>
      <c r="HR82" s="1">
        <f>HQ82-HR72</f>
        <v>14749.948377222097</v>
      </c>
      <c r="HS82" s="1">
        <v>7</v>
      </c>
      <c r="HT82" s="1">
        <v>16381.729379054699</v>
      </c>
      <c r="HU82" s="1">
        <f>HT82-HU72</f>
        <v>14889.776968304139</v>
      </c>
      <c r="HV82" s="1">
        <v>7</v>
      </c>
      <c r="HW82" s="1">
        <v>16382.615506329101</v>
      </c>
      <c r="HX82" s="1">
        <f>HW82-HX72</f>
        <v>15175.781634582974</v>
      </c>
      <c r="HZ82" s="5"/>
      <c r="IA82" s="5"/>
      <c r="IB82" s="1">
        <v>7</v>
      </c>
      <c r="IC82" s="1">
        <v>16376.764537654901</v>
      </c>
      <c r="ID82" s="1">
        <f>IC82-ID72</f>
        <v>15345.957211797546</v>
      </c>
      <c r="IE82" s="1">
        <v>7</v>
      </c>
      <c r="IF82" s="1">
        <v>16381.551874455099</v>
      </c>
      <c r="IG82" s="1">
        <f>IF82-IG72</f>
        <v>15279.641424315259</v>
      </c>
      <c r="IH82" s="1">
        <v>7</v>
      </c>
      <c r="II82" s="1">
        <v>16382.9129005752</v>
      </c>
      <c r="IJ82" s="1">
        <f>II82-IJ72</f>
        <v>15236.835787548267</v>
      </c>
      <c r="IK82" s="1">
        <v>7</v>
      </c>
      <c r="IL82" s="1">
        <v>16298.3221884498</v>
      </c>
      <c r="IM82" s="1">
        <f>IL82-IM72</f>
        <v>15117.81854532835</v>
      </c>
      <c r="IN82" s="5"/>
      <c r="IO82" s="5"/>
      <c r="IP82" s="2"/>
      <c r="IQ82" s="1">
        <v>7</v>
      </c>
      <c r="IR82" s="1">
        <v>6175</v>
      </c>
      <c r="IS82" s="1">
        <f t="shared" si="146"/>
        <v>5229</v>
      </c>
      <c r="IT82" s="1">
        <v>7</v>
      </c>
      <c r="IU82" s="1">
        <v>3605</v>
      </c>
      <c r="IV82" s="1">
        <f t="shared" si="147"/>
        <v>2650</v>
      </c>
      <c r="IW82" s="1">
        <v>7</v>
      </c>
      <c r="IX82" s="1">
        <v>5471</v>
      </c>
      <c r="IY82" s="1">
        <f t="shared" si="148"/>
        <v>4532</v>
      </c>
      <c r="IZ82" s="1">
        <v>7</v>
      </c>
      <c r="JA82" s="1">
        <v>6755</v>
      </c>
      <c r="JB82" s="1">
        <f t="shared" si="149"/>
        <v>5838</v>
      </c>
      <c r="JC82" s="1">
        <v>7</v>
      </c>
      <c r="JD82" s="1">
        <v>6185</v>
      </c>
      <c r="JE82" s="1">
        <f t="shared" si="150"/>
        <v>5240</v>
      </c>
      <c r="JG82" s="5"/>
      <c r="JH82" s="5"/>
      <c r="JI82" s="1">
        <v>7</v>
      </c>
      <c r="JJ82" s="1">
        <v>3935.5692883895099</v>
      </c>
      <c r="JK82" s="1">
        <f t="shared" si="151"/>
        <v>2859.5692883895099</v>
      </c>
      <c r="JL82" s="1">
        <v>7</v>
      </c>
      <c r="JM82" s="1">
        <v>4008.25261158595</v>
      </c>
      <c r="JN82" s="1">
        <f t="shared" si="152"/>
        <v>2987.25261158595</v>
      </c>
      <c r="JO82" s="1">
        <v>7</v>
      </c>
      <c r="JP82" s="1">
        <v>5400.0352250489204</v>
      </c>
      <c r="JQ82" s="1">
        <f t="shared" si="153"/>
        <v>4316.0352250489204</v>
      </c>
      <c r="JR82" s="1">
        <v>7</v>
      </c>
      <c r="JS82" s="1">
        <v>4366.2874880611298</v>
      </c>
      <c r="JT82" s="1">
        <f t="shared" si="154"/>
        <v>3280.2874880611298</v>
      </c>
      <c r="JV82" s="5"/>
      <c r="JW82" s="5"/>
      <c r="JX82" s="1">
        <v>7</v>
      </c>
      <c r="JY82" s="1">
        <v>4384.8687690742599</v>
      </c>
      <c r="JZ82" s="1">
        <f t="shared" si="155"/>
        <v>2746.8687690742599</v>
      </c>
      <c r="KA82" s="1">
        <v>7</v>
      </c>
      <c r="KB82" s="1">
        <v>4801.4721586575097</v>
      </c>
      <c r="KC82" s="1">
        <f t="shared" si="156"/>
        <v>3269.4721586575097</v>
      </c>
      <c r="KD82" s="1">
        <v>7</v>
      </c>
      <c r="KE82" s="1">
        <v>5226.0063341250998</v>
      </c>
      <c r="KF82" s="1">
        <f t="shared" si="157"/>
        <v>3735.0063341250998</v>
      </c>
      <c r="KG82" s="1">
        <v>7</v>
      </c>
      <c r="KH82" s="1">
        <v>4138.5932721712497</v>
      </c>
      <c r="KI82" s="1">
        <f t="shared" si="158"/>
        <v>2658.5932721712497</v>
      </c>
      <c r="KJ82" s="5"/>
      <c r="KK82" s="5"/>
      <c r="KL82" s="2"/>
      <c r="KM82" s="1">
        <v>7</v>
      </c>
      <c r="KN82" s="1">
        <v>2766</v>
      </c>
      <c r="KO82" s="1">
        <f t="shared" si="159"/>
        <v>1548</v>
      </c>
      <c r="KP82" s="1">
        <v>7</v>
      </c>
      <c r="KQ82" s="1">
        <v>2270</v>
      </c>
      <c r="KR82" s="1">
        <f t="shared" si="160"/>
        <v>1059</v>
      </c>
      <c r="KS82" s="1">
        <v>7</v>
      </c>
      <c r="KT82" s="1">
        <v>2367</v>
      </c>
      <c r="KU82" s="1">
        <f t="shared" si="161"/>
        <v>1165</v>
      </c>
      <c r="KV82" s="1">
        <v>7</v>
      </c>
      <c r="KW82" s="1">
        <v>2404</v>
      </c>
      <c r="KX82" s="1">
        <f t="shared" si="162"/>
        <v>1217</v>
      </c>
      <c r="KZ82" s="5"/>
      <c r="LA82" s="5"/>
      <c r="LB82" s="1">
        <v>7</v>
      </c>
      <c r="LC82" s="1">
        <v>1934</v>
      </c>
      <c r="LD82" s="1">
        <f t="shared" si="163"/>
        <v>345</v>
      </c>
      <c r="LE82" s="1">
        <v>7</v>
      </c>
      <c r="LF82" s="1">
        <v>2070</v>
      </c>
      <c r="LG82" s="1">
        <f t="shared" si="164"/>
        <v>557</v>
      </c>
      <c r="LH82" s="1">
        <v>7</v>
      </c>
      <c r="LI82" s="1">
        <v>3201</v>
      </c>
      <c r="LJ82" s="1">
        <f t="shared" si="165"/>
        <v>1607</v>
      </c>
      <c r="LK82" s="1">
        <v>7</v>
      </c>
      <c r="LL82" s="1">
        <v>2195</v>
      </c>
      <c r="LM82" s="1">
        <f t="shared" si="166"/>
        <v>588</v>
      </c>
      <c r="LO82" s="5"/>
      <c r="LP82" s="5"/>
      <c r="LQ82" s="1">
        <v>7</v>
      </c>
      <c r="LR82" s="1">
        <v>3279</v>
      </c>
      <c r="LS82" s="1">
        <f t="shared" si="167"/>
        <v>1985</v>
      </c>
      <c r="LT82" s="1">
        <v>7</v>
      </c>
      <c r="LU82" s="1">
        <v>2078</v>
      </c>
      <c r="LV82" s="1">
        <f t="shared" si="168"/>
        <v>655</v>
      </c>
      <c r="LW82" s="1">
        <v>7</v>
      </c>
      <c r="LX82" s="1">
        <v>2163</v>
      </c>
      <c r="LY82" s="1">
        <f t="shared" si="169"/>
        <v>857</v>
      </c>
      <c r="LZ82" s="1">
        <v>7</v>
      </c>
      <c r="MA82" s="1">
        <v>2279</v>
      </c>
      <c r="MB82" s="1">
        <f t="shared" si="170"/>
        <v>861</v>
      </c>
      <c r="MC82" s="5"/>
      <c r="MD82" s="5"/>
      <c r="ME82" s="2"/>
      <c r="MF82" s="1">
        <v>7</v>
      </c>
      <c r="MG82" s="1">
        <v>3099</v>
      </c>
      <c r="MH82" s="1">
        <f t="shared" si="94"/>
        <v>539</v>
      </c>
      <c r="MI82" s="1">
        <v>7</v>
      </c>
      <c r="MJ82" s="1">
        <v>3956</v>
      </c>
      <c r="MK82" s="1">
        <f t="shared" si="95"/>
        <v>1312</v>
      </c>
      <c r="ML82" s="1">
        <v>7</v>
      </c>
      <c r="MM82" s="1">
        <v>3674</v>
      </c>
      <c r="MN82" s="1">
        <f t="shared" si="96"/>
        <v>898</v>
      </c>
      <c r="MO82" s="1">
        <v>7</v>
      </c>
      <c r="MP82" s="1">
        <v>5260</v>
      </c>
      <c r="MQ82" s="1">
        <f t="shared" si="97"/>
        <v>2440</v>
      </c>
      <c r="MS82" s="5"/>
      <c r="MT82" s="5"/>
      <c r="MU82" s="1">
        <v>7</v>
      </c>
      <c r="MV82" s="1">
        <v>2882</v>
      </c>
      <c r="MW82" s="1">
        <f t="shared" si="98"/>
        <v>1554</v>
      </c>
      <c r="MX82" s="1">
        <v>7</v>
      </c>
      <c r="MY82" s="1">
        <v>2603</v>
      </c>
      <c r="MZ82" s="1">
        <f t="shared" si="99"/>
        <v>1311</v>
      </c>
      <c r="NA82" s="1">
        <v>7</v>
      </c>
      <c r="NB82" s="1">
        <v>1950</v>
      </c>
      <c r="NC82" s="1">
        <f t="shared" si="100"/>
        <v>643</v>
      </c>
      <c r="ND82" s="1">
        <v>7</v>
      </c>
      <c r="NE82" s="1">
        <v>1841</v>
      </c>
      <c r="NF82" s="1">
        <f t="shared" si="101"/>
        <v>528</v>
      </c>
      <c r="NH82" s="5"/>
      <c r="NI82" s="5"/>
      <c r="NJ82" s="1">
        <v>7</v>
      </c>
      <c r="NK82" s="1">
        <v>2491</v>
      </c>
      <c r="NL82" s="1">
        <f t="shared" si="102"/>
        <v>1050</v>
      </c>
      <c r="NM82" s="1">
        <v>7</v>
      </c>
      <c r="NN82" s="1">
        <v>2123</v>
      </c>
      <c r="NO82" s="1">
        <f t="shared" si="103"/>
        <v>706</v>
      </c>
      <c r="NP82" s="1">
        <v>7</v>
      </c>
      <c r="NQ82" s="1">
        <v>2184</v>
      </c>
      <c r="NR82" s="1">
        <f t="shared" si="104"/>
        <v>793</v>
      </c>
      <c r="NS82" s="1">
        <v>7</v>
      </c>
      <c r="NT82" s="1">
        <v>2504</v>
      </c>
      <c r="NU82" s="1">
        <f t="shared" si="105"/>
        <v>1214</v>
      </c>
    </row>
    <row r="83" spans="1:385" x14ac:dyDescent="0.25">
      <c r="A83" s="2"/>
      <c r="B83" s="1">
        <v>8</v>
      </c>
      <c r="C83" s="1">
        <v>1281</v>
      </c>
      <c r="D83" s="1">
        <f t="shared" si="87"/>
        <v>229</v>
      </c>
      <c r="E83" s="1">
        <v>8</v>
      </c>
      <c r="F83" s="1">
        <v>1222</v>
      </c>
      <c r="G83" s="1">
        <f t="shared" si="88"/>
        <v>182</v>
      </c>
      <c r="H83" s="1">
        <v>8</v>
      </c>
      <c r="I83" s="1">
        <v>1185</v>
      </c>
      <c r="J83" s="1">
        <f t="shared" si="89"/>
        <v>159</v>
      </c>
      <c r="K83" s="1">
        <v>8</v>
      </c>
      <c r="L83" s="1">
        <v>1212</v>
      </c>
      <c r="M83" s="1">
        <f t="shared" si="90"/>
        <v>162</v>
      </c>
      <c r="N83" s="1">
        <v>8</v>
      </c>
      <c r="O83" s="1">
        <v>1181</v>
      </c>
      <c r="P83" s="1">
        <f t="shared" si="91"/>
        <v>126</v>
      </c>
      <c r="S83" s="5"/>
      <c r="T83" s="1">
        <v>8</v>
      </c>
      <c r="U83" s="1">
        <v>1157.0336048879799</v>
      </c>
      <c r="V83" s="1">
        <f>U83-V72</f>
        <v>124.21644571118463</v>
      </c>
      <c r="W83" s="1">
        <v>8</v>
      </c>
      <c r="X83" s="1">
        <v>1195.5056179775299</v>
      </c>
      <c r="Y83" s="1">
        <f>X83-Y72</f>
        <v>162.68845880073468</v>
      </c>
      <c r="Z83" s="1">
        <v>8</v>
      </c>
      <c r="AA83" s="1">
        <v>1261.9110576923099</v>
      </c>
      <c r="AB83" s="1">
        <f>AA83-AB72</f>
        <v>251.36478907543324</v>
      </c>
      <c r="AC83" s="1">
        <v>8</v>
      </c>
      <c r="AD83" s="1">
        <v>1246.87157400157</v>
      </c>
      <c r="AE83" s="1">
        <f>AD83-AE72</f>
        <v>242.67934884992474</v>
      </c>
      <c r="AI83" s="1">
        <v>8</v>
      </c>
      <c r="AJ83" s="1">
        <v>1624.36246200608</v>
      </c>
      <c r="AK83" s="1">
        <f>AJ83-AK72</f>
        <v>126.04953501530326</v>
      </c>
      <c r="AL83" s="1">
        <v>8</v>
      </c>
      <c r="AM83" s="1">
        <v>1617.4661754855999</v>
      </c>
      <c r="AN83" s="1">
        <f>AM83-AN72</f>
        <v>58.785356384713168</v>
      </c>
      <c r="AO83" s="1">
        <v>8</v>
      </c>
      <c r="AP83" s="1">
        <v>1768.41060903733</v>
      </c>
      <c r="AQ83" s="1">
        <f>AP83-AQ72</f>
        <v>134.14546168606012</v>
      </c>
      <c r="AR83" s="1">
        <v>8</v>
      </c>
      <c r="AS83" s="1">
        <v>1610.85070785071</v>
      </c>
      <c r="AT83" s="1">
        <f>AS83-AT72</f>
        <v>-29.250036617840124</v>
      </c>
      <c r="AV83" s="5"/>
      <c r="AW83" s="2"/>
      <c r="AX83" s="1">
        <v>8</v>
      </c>
      <c r="AY83" s="1">
        <v>1978</v>
      </c>
      <c r="AZ83" s="1">
        <f t="shared" si="106"/>
        <v>922</v>
      </c>
      <c r="BA83" s="1">
        <v>8</v>
      </c>
      <c r="BB83" s="1">
        <v>1914</v>
      </c>
      <c r="BC83" s="1">
        <f t="shared" si="107"/>
        <v>879</v>
      </c>
      <c r="BD83" s="1">
        <v>8</v>
      </c>
      <c r="BE83" s="1">
        <v>2248</v>
      </c>
      <c r="BF83" s="1">
        <f t="shared" si="108"/>
        <v>1235</v>
      </c>
      <c r="BG83" s="1">
        <v>8</v>
      </c>
      <c r="BH83" s="1">
        <v>2116</v>
      </c>
      <c r="BI83" s="1">
        <f t="shared" si="109"/>
        <v>1060</v>
      </c>
      <c r="BJ83" s="1">
        <v>8</v>
      </c>
      <c r="BK83" s="1">
        <v>1620</v>
      </c>
      <c r="BL83" s="1">
        <f t="shared" si="110"/>
        <v>607</v>
      </c>
      <c r="BN83" s="5"/>
      <c r="BP83" s="1">
        <v>8</v>
      </c>
      <c r="BQ83" s="1">
        <v>1622.1675041875999</v>
      </c>
      <c r="BR83" s="1">
        <f>BQ83-BR72</f>
        <v>260.46916156002681</v>
      </c>
      <c r="BS83" s="1">
        <v>8</v>
      </c>
      <c r="BT83" s="1">
        <v>1744.2323892520001</v>
      </c>
      <c r="BU83" s="1">
        <f>BT83-BU72</f>
        <v>383.66077530403027</v>
      </c>
      <c r="BV83" s="1">
        <v>8</v>
      </c>
      <c r="BW83" s="1">
        <v>1980.9059561128499</v>
      </c>
      <c r="BX83" s="1">
        <f>BW83-BX72</f>
        <v>564.71029782096639</v>
      </c>
      <c r="BY83" s="1">
        <v>8</v>
      </c>
      <c r="BZ83" s="1">
        <v>1716.50231696015</v>
      </c>
      <c r="CA83" s="1">
        <f>BZ83-CA72</f>
        <v>362.76502023619673</v>
      </c>
      <c r="CC83" s="5"/>
      <c r="CD83" s="5"/>
      <c r="CE83" s="1">
        <v>8</v>
      </c>
      <c r="CF83" s="1">
        <v>2515.00448430493</v>
      </c>
      <c r="CG83" s="1">
        <f t="shared" si="111"/>
        <v>941.00448430492997</v>
      </c>
      <c r="CH83" s="1">
        <v>8</v>
      </c>
      <c r="CI83" s="1">
        <v>2779.6783276450501</v>
      </c>
      <c r="CJ83" s="1">
        <f t="shared" si="112"/>
        <v>778.6783276450501</v>
      </c>
      <c r="CK83" s="1">
        <v>8</v>
      </c>
      <c r="CL83" s="1">
        <v>2568.8035294117599</v>
      </c>
      <c r="CM83" s="1">
        <f t="shared" si="113"/>
        <v>917.80352941175988</v>
      </c>
      <c r="CN83" s="1">
        <v>8</v>
      </c>
      <c r="CO83" s="1">
        <v>1614.8021201413401</v>
      </c>
      <c r="CP83" s="1">
        <f t="shared" si="114"/>
        <v>275.80212014134008</v>
      </c>
      <c r="CQ83" s="5"/>
      <c r="CR83" s="5"/>
      <c r="CS83" s="2"/>
      <c r="CT83" s="1">
        <v>8</v>
      </c>
      <c r="CU83" s="1">
        <v>1902.05427631579</v>
      </c>
      <c r="CV83" s="1">
        <f t="shared" si="115"/>
        <v>412.05427631579005</v>
      </c>
      <c r="CW83" s="1">
        <v>8</v>
      </c>
      <c r="CX83" s="1">
        <v>1809.0780730897</v>
      </c>
      <c r="CY83" s="1">
        <f t="shared" si="92"/>
        <v>119.85211995864006</v>
      </c>
      <c r="CZ83" s="1">
        <v>8</v>
      </c>
      <c r="DA83" s="1">
        <v>1941.1504286827701</v>
      </c>
      <c r="DB83" s="1">
        <f t="shared" si="116"/>
        <v>490.1504286827701</v>
      </c>
      <c r="DC83" s="1">
        <v>8</v>
      </c>
      <c r="DD83" s="1">
        <v>2084.5203252032502</v>
      </c>
      <c r="DE83" s="1">
        <f t="shared" si="117"/>
        <v>937.5203252032502</v>
      </c>
      <c r="DG83" s="5"/>
      <c r="DH83" s="5"/>
      <c r="DI83" s="1">
        <v>8</v>
      </c>
      <c r="DJ83" s="1">
        <v>1386.80691056911</v>
      </c>
      <c r="DK83" s="1">
        <f t="shared" si="118"/>
        <v>432.80691056910996</v>
      </c>
      <c r="DL83" s="1">
        <v>8</v>
      </c>
      <c r="DM83" s="1">
        <v>1815.5476190476199</v>
      </c>
      <c r="DN83" s="1">
        <f t="shared" si="119"/>
        <v>880.54761904761995</v>
      </c>
      <c r="DO83" s="1">
        <v>8</v>
      </c>
      <c r="DP83" s="1">
        <v>1424.1767640769799</v>
      </c>
      <c r="DQ83" s="1">
        <f t="shared" si="120"/>
        <v>449.17676407697991</v>
      </c>
      <c r="DR83" s="1">
        <v>8</v>
      </c>
      <c r="DS83" s="1">
        <v>1443.0318275154</v>
      </c>
      <c r="DT83" s="1">
        <f t="shared" si="121"/>
        <v>426.03182751539998</v>
      </c>
      <c r="DV83" s="5"/>
      <c r="DW83" s="5"/>
      <c r="DX83" s="1">
        <v>8</v>
      </c>
      <c r="DY83" s="1">
        <v>1825.1293800539099</v>
      </c>
      <c r="DZ83" s="1">
        <f t="shared" si="122"/>
        <v>354.12938005390993</v>
      </c>
      <c r="EA83" s="1">
        <v>8</v>
      </c>
      <c r="EB83" s="1">
        <v>2582.9594801223202</v>
      </c>
      <c r="EC83" s="1">
        <f t="shared" si="123"/>
        <v>393.9594801223202</v>
      </c>
      <c r="ED83" s="1">
        <v>8</v>
      </c>
      <c r="EE83" s="1">
        <v>2647.05459272097</v>
      </c>
      <c r="EF83" s="1">
        <f t="shared" si="124"/>
        <v>209.05459272097005</v>
      </c>
      <c r="EG83" s="1">
        <v>8</v>
      </c>
      <c r="EH83" s="1">
        <v>3046.8825503355702</v>
      </c>
      <c r="EI83" s="1">
        <f t="shared" si="125"/>
        <v>342.88255033557016</v>
      </c>
      <c r="EJ83" s="5"/>
      <c r="EK83" s="5"/>
      <c r="EL83" s="2"/>
      <c r="EM83" s="1">
        <v>8</v>
      </c>
      <c r="EN83" s="1">
        <v>1752.60608203678</v>
      </c>
      <c r="EO83" s="1">
        <f t="shared" si="126"/>
        <v>645.60608203677998</v>
      </c>
      <c r="EP83" s="1">
        <v>8</v>
      </c>
      <c r="EQ83" s="1">
        <v>1861.48862679023</v>
      </c>
      <c r="ER83" s="1">
        <f t="shared" si="93"/>
        <v>396.98366954851008</v>
      </c>
      <c r="ES83" s="1">
        <v>8</v>
      </c>
      <c r="ET83" s="1">
        <v>2165.8859275053301</v>
      </c>
      <c r="EU83" s="1">
        <f t="shared" si="127"/>
        <v>1046.8859275053301</v>
      </c>
      <c r="EV83" s="1">
        <v>8</v>
      </c>
      <c r="EW83" s="1">
        <v>1642.8</v>
      </c>
      <c r="EX83" s="1">
        <f t="shared" si="128"/>
        <v>495.79999999999995</v>
      </c>
      <c r="EZ83" s="5"/>
      <c r="FA83" s="5"/>
      <c r="FB83" s="1">
        <v>8</v>
      </c>
      <c r="FC83" s="1">
        <v>2143.0347957639901</v>
      </c>
      <c r="FD83" s="1">
        <f t="shared" si="129"/>
        <v>545.03479576399013</v>
      </c>
      <c r="FE83" s="1">
        <v>8</v>
      </c>
      <c r="FF83" s="1">
        <v>2096.4503649634999</v>
      </c>
      <c r="FG83" s="1">
        <f t="shared" si="130"/>
        <v>514.45036496349985</v>
      </c>
      <c r="FH83" s="1">
        <v>8</v>
      </c>
      <c r="FI83" s="1">
        <v>2462.95242290749</v>
      </c>
      <c r="FJ83" s="1">
        <f t="shared" si="131"/>
        <v>527.95242290749002</v>
      </c>
      <c r="FK83" s="1">
        <v>8</v>
      </c>
      <c r="FL83" s="1">
        <v>2738.9981042653999</v>
      </c>
      <c r="FM83" s="1">
        <f t="shared" si="132"/>
        <v>825.99810426539989</v>
      </c>
      <c r="FO83" s="5"/>
      <c r="FP83" s="5"/>
      <c r="FQ83" s="1">
        <v>8</v>
      </c>
      <c r="FR83" s="1">
        <v>4652.2355415352304</v>
      </c>
      <c r="FS83" s="1">
        <f t="shared" si="133"/>
        <v>1594.2355415352304</v>
      </c>
      <c r="FT83" s="1">
        <v>8</v>
      </c>
      <c r="FU83" s="1">
        <v>4638.5889502762402</v>
      </c>
      <c r="FV83" s="1">
        <f t="shared" si="134"/>
        <v>1345.5889502762402</v>
      </c>
      <c r="FW83" s="1">
        <v>8</v>
      </c>
      <c r="FX83" s="1">
        <v>5027.4338292873899</v>
      </c>
      <c r="FY83" s="1">
        <f t="shared" si="135"/>
        <v>1485.4338292873899</v>
      </c>
      <c r="FZ83" s="1">
        <v>8</v>
      </c>
      <c r="GA83" s="1">
        <v>4969.0617511520704</v>
      </c>
      <c r="GB83" s="1">
        <f t="shared" si="136"/>
        <v>1421.0617511520704</v>
      </c>
      <c r="GE83" s="5"/>
      <c r="GF83" s="1">
        <v>8</v>
      </c>
      <c r="GG83" s="1">
        <v>2218.2363636363598</v>
      </c>
      <c r="GH83" s="1">
        <f t="shared" si="137"/>
        <v>764.23636363635978</v>
      </c>
      <c r="GI83" s="1">
        <v>8</v>
      </c>
      <c r="GJ83" s="1">
        <v>2302.8763819095502</v>
      </c>
      <c r="GK83" s="1">
        <f t="shared" si="138"/>
        <v>869.87638190955022</v>
      </c>
      <c r="GL83" s="1">
        <v>8</v>
      </c>
      <c r="GM83" s="1">
        <v>2023.9115179252501</v>
      </c>
      <c r="GN83" s="1">
        <f t="shared" si="139"/>
        <v>555.91151792525011</v>
      </c>
      <c r="GO83" s="1">
        <v>8</v>
      </c>
      <c r="GP83" s="1">
        <v>2914.3995815899598</v>
      </c>
      <c r="GQ83" s="1">
        <f t="shared" si="140"/>
        <v>699.39958158995978</v>
      </c>
      <c r="GR83" s="5"/>
      <c r="GS83" s="5"/>
      <c r="GT83" s="2"/>
      <c r="GU83" s="1">
        <v>8</v>
      </c>
      <c r="GV83" s="1">
        <v>16383</v>
      </c>
      <c r="GW83" s="1">
        <f t="shared" si="141"/>
        <v>15211</v>
      </c>
      <c r="GX83" s="1">
        <v>8</v>
      </c>
      <c r="GY83" s="1">
        <v>16382</v>
      </c>
      <c r="GZ83" s="1">
        <f t="shared" si="142"/>
        <v>15282</v>
      </c>
      <c r="HA83" s="1">
        <v>8</v>
      </c>
      <c r="HB83" s="1">
        <v>16381</v>
      </c>
      <c r="HC83" s="1">
        <f t="shared" si="143"/>
        <v>15168</v>
      </c>
      <c r="HD83" s="1">
        <v>8</v>
      </c>
      <c r="HE83" s="1">
        <v>16383</v>
      </c>
      <c r="HF83" s="1">
        <f t="shared" si="144"/>
        <v>14939</v>
      </c>
      <c r="HG83" s="1">
        <v>8</v>
      </c>
      <c r="HH83" s="1">
        <v>16383</v>
      </c>
      <c r="HI83" s="1">
        <f t="shared" si="145"/>
        <v>15145</v>
      </c>
      <c r="HL83" s="5"/>
      <c r="HM83" s="1">
        <v>8</v>
      </c>
      <c r="HN83" s="1">
        <v>16382.460257380801</v>
      </c>
      <c r="HO83" s="1">
        <f>HN83-HO72</f>
        <v>14798.773384139624</v>
      </c>
      <c r="HP83" s="1">
        <v>8</v>
      </c>
      <c r="HQ83" s="1">
        <v>16383</v>
      </c>
      <c r="HR83" s="1">
        <f>HQ83-HR72</f>
        <v>14751.256010809897</v>
      </c>
      <c r="HS83" s="1">
        <v>8</v>
      </c>
      <c r="HT83" s="1">
        <v>16382.4068901304</v>
      </c>
      <c r="HU83" s="1">
        <f>HT83-HU72</f>
        <v>14890.45447937984</v>
      </c>
      <c r="HV83" s="1">
        <v>8</v>
      </c>
      <c r="HW83" s="1">
        <v>16382.9135606661</v>
      </c>
      <c r="HX83" s="1">
        <f>HW83-HX72</f>
        <v>15176.079688919974</v>
      </c>
      <c r="HZ83" s="5"/>
      <c r="IA83" s="5"/>
      <c r="IB83" s="1">
        <v>8</v>
      </c>
      <c r="IC83" s="1">
        <v>15826.9628571429</v>
      </c>
      <c r="ID83" s="1">
        <f>IC83-ID72</f>
        <v>14796.155531285545</v>
      </c>
      <c r="IE83" s="1">
        <v>8</v>
      </c>
      <c r="IF83" s="1">
        <v>16383</v>
      </c>
      <c r="IG83" s="1">
        <f>IF83-IG72</f>
        <v>15281.08954986016</v>
      </c>
      <c r="IH83" s="1">
        <v>8</v>
      </c>
      <c r="II83" s="1">
        <v>16380.637860082301</v>
      </c>
      <c r="IJ83" s="1">
        <f>II83-IJ72</f>
        <v>15234.560747055368</v>
      </c>
      <c r="IK83" s="1">
        <v>8</v>
      </c>
      <c r="IL83" s="1">
        <v>16054.710907704</v>
      </c>
      <c r="IM83" s="1">
        <f>IL83-IM72</f>
        <v>14874.20726458255</v>
      </c>
      <c r="IN83" s="5"/>
      <c r="IO83" s="5"/>
      <c r="IP83" s="2"/>
      <c r="IQ83" s="1">
        <v>8</v>
      </c>
      <c r="IR83" s="1">
        <v>4739</v>
      </c>
      <c r="IS83" s="1">
        <f t="shared" si="146"/>
        <v>3793</v>
      </c>
      <c r="IT83" s="1">
        <v>8</v>
      </c>
      <c r="IU83" s="1">
        <v>6530</v>
      </c>
      <c r="IV83" s="1">
        <f t="shared" si="147"/>
        <v>5575</v>
      </c>
      <c r="IW83" s="1">
        <v>8</v>
      </c>
      <c r="IX83" s="1">
        <v>5698</v>
      </c>
      <c r="IY83" s="1">
        <f t="shared" si="148"/>
        <v>4759</v>
      </c>
      <c r="IZ83" s="1">
        <v>8</v>
      </c>
      <c r="JA83" s="1">
        <v>7922</v>
      </c>
      <c r="JB83" s="1">
        <f t="shared" si="149"/>
        <v>7005</v>
      </c>
      <c r="JC83" s="1">
        <v>8</v>
      </c>
      <c r="JD83" s="1">
        <v>7541</v>
      </c>
      <c r="JE83" s="1">
        <f t="shared" si="150"/>
        <v>6596</v>
      </c>
      <c r="JG83" s="5"/>
      <c r="JH83" s="5"/>
      <c r="JI83" s="1">
        <v>8</v>
      </c>
      <c r="JJ83" s="1">
        <v>3390.4534336782699</v>
      </c>
      <c r="JK83" s="1">
        <f t="shared" si="151"/>
        <v>2314.4534336782699</v>
      </c>
      <c r="JL83" s="1">
        <v>8</v>
      </c>
      <c r="JM83" s="1">
        <v>4996.3073967339096</v>
      </c>
      <c r="JN83" s="1">
        <f t="shared" si="152"/>
        <v>3975.3073967339096</v>
      </c>
      <c r="JO83" s="1">
        <v>8</v>
      </c>
      <c r="JP83" s="1">
        <v>4973.3301064859597</v>
      </c>
      <c r="JQ83" s="1">
        <f t="shared" si="153"/>
        <v>3889.3301064859597</v>
      </c>
      <c r="JR83" s="1">
        <v>8</v>
      </c>
      <c r="JS83" s="1">
        <v>4489.6360189573497</v>
      </c>
      <c r="JT83" s="1">
        <f t="shared" si="154"/>
        <v>3403.6360189573497</v>
      </c>
      <c r="JV83" s="5"/>
      <c r="JW83" s="5"/>
      <c r="JX83" s="1">
        <v>8</v>
      </c>
      <c r="JY83" s="1">
        <v>5511.2239108409303</v>
      </c>
      <c r="JZ83" s="1">
        <f t="shared" si="155"/>
        <v>3873.2239108409303</v>
      </c>
      <c r="KA83" s="1">
        <v>8</v>
      </c>
      <c r="KB83" s="1">
        <v>4356.1806949806996</v>
      </c>
      <c r="KC83" s="1">
        <f t="shared" si="156"/>
        <v>2824.1806949806996</v>
      </c>
      <c r="KD83" s="1">
        <v>8</v>
      </c>
      <c r="KE83" s="1">
        <v>4517.6395534290295</v>
      </c>
      <c r="KF83" s="1">
        <f t="shared" si="157"/>
        <v>3026.6395534290295</v>
      </c>
      <c r="KG83" s="1">
        <v>8</v>
      </c>
      <c r="KH83" s="1">
        <v>4459.3807662236104</v>
      </c>
      <c r="KI83" s="1">
        <f t="shared" si="158"/>
        <v>2979.3807662236104</v>
      </c>
      <c r="KJ83" s="5"/>
      <c r="KK83" s="5"/>
      <c r="KL83" s="2"/>
      <c r="KM83" s="1">
        <v>8</v>
      </c>
      <c r="KN83" s="1">
        <v>2100</v>
      </c>
      <c r="KO83" s="1">
        <f t="shared" si="159"/>
        <v>882</v>
      </c>
      <c r="KP83" s="1">
        <v>8</v>
      </c>
      <c r="KQ83" s="1">
        <v>2031</v>
      </c>
      <c r="KR83" s="1">
        <f t="shared" si="160"/>
        <v>820</v>
      </c>
      <c r="KS83" s="1">
        <v>8</v>
      </c>
      <c r="KT83" s="1">
        <v>2199</v>
      </c>
      <c r="KU83" s="1">
        <f t="shared" si="161"/>
        <v>997</v>
      </c>
      <c r="KV83" s="1">
        <v>8</v>
      </c>
      <c r="KW83" s="1">
        <v>2009</v>
      </c>
      <c r="KX83" s="1">
        <f t="shared" si="162"/>
        <v>822</v>
      </c>
      <c r="KZ83" s="5"/>
      <c r="LA83" s="5"/>
      <c r="LB83" s="1">
        <v>8</v>
      </c>
      <c r="LC83" s="1">
        <v>1965</v>
      </c>
      <c r="LD83" s="1">
        <f t="shared" si="163"/>
        <v>376</v>
      </c>
      <c r="LE83" s="1">
        <v>8</v>
      </c>
      <c r="LF83" s="1">
        <v>2456</v>
      </c>
      <c r="LG83" s="1">
        <f t="shared" si="164"/>
        <v>943</v>
      </c>
      <c r="LH83" s="1">
        <v>8</v>
      </c>
      <c r="LI83" s="1">
        <v>2236</v>
      </c>
      <c r="LJ83" s="1">
        <f t="shared" si="165"/>
        <v>642</v>
      </c>
      <c r="LK83" s="1">
        <v>8</v>
      </c>
      <c r="LL83" s="1">
        <v>2106</v>
      </c>
      <c r="LM83" s="1">
        <f t="shared" si="166"/>
        <v>499</v>
      </c>
      <c r="LO83" s="5"/>
      <c r="LP83" s="5"/>
      <c r="LQ83" s="1">
        <v>8</v>
      </c>
      <c r="LR83" s="1">
        <v>1994</v>
      </c>
      <c r="LS83" s="1">
        <f t="shared" si="167"/>
        <v>700</v>
      </c>
      <c r="LT83" s="1">
        <v>8</v>
      </c>
      <c r="LU83" s="1">
        <v>2188</v>
      </c>
      <c r="LV83" s="1">
        <f t="shared" si="168"/>
        <v>765</v>
      </c>
      <c r="LW83" s="1">
        <v>8</v>
      </c>
      <c r="LX83" s="1">
        <v>1900</v>
      </c>
      <c r="LY83" s="1">
        <f t="shared" si="169"/>
        <v>594</v>
      </c>
      <c r="LZ83" s="1">
        <v>8</v>
      </c>
      <c r="MA83" s="1">
        <v>2135</v>
      </c>
      <c r="MB83" s="1">
        <f t="shared" si="170"/>
        <v>717</v>
      </c>
      <c r="MC83" s="5"/>
      <c r="MD83" s="5"/>
      <c r="ME83" s="2"/>
      <c r="MF83" s="1">
        <v>8</v>
      </c>
      <c r="MG83" s="1">
        <v>3152</v>
      </c>
      <c r="MH83" s="1">
        <f t="shared" si="94"/>
        <v>592</v>
      </c>
      <c r="MI83" s="1">
        <v>8</v>
      </c>
      <c r="MJ83" s="1">
        <v>4399</v>
      </c>
      <c r="MK83" s="1">
        <f t="shared" si="95"/>
        <v>1755</v>
      </c>
      <c r="ML83" s="1">
        <v>8</v>
      </c>
      <c r="MM83" s="1">
        <v>4072</v>
      </c>
      <c r="MN83" s="1">
        <f t="shared" si="96"/>
        <v>1296</v>
      </c>
      <c r="MO83" s="1">
        <v>8</v>
      </c>
      <c r="MP83" s="1">
        <v>3330</v>
      </c>
      <c r="MQ83" s="1">
        <f t="shared" si="97"/>
        <v>510</v>
      </c>
      <c r="MS83" s="5"/>
      <c r="MT83" s="5"/>
      <c r="MU83" s="1">
        <v>8</v>
      </c>
      <c r="MV83" s="1">
        <v>1978</v>
      </c>
      <c r="MW83" s="1">
        <f t="shared" si="98"/>
        <v>650</v>
      </c>
      <c r="MX83" s="1">
        <v>8</v>
      </c>
      <c r="MY83" s="1">
        <v>2293</v>
      </c>
      <c r="MZ83" s="1">
        <f t="shared" si="99"/>
        <v>1001</v>
      </c>
      <c r="NA83" s="1">
        <v>8</v>
      </c>
      <c r="NB83" s="1">
        <v>2314</v>
      </c>
      <c r="NC83" s="1">
        <f t="shared" si="100"/>
        <v>1007</v>
      </c>
      <c r="ND83" s="1">
        <v>8</v>
      </c>
      <c r="NE83" s="1">
        <v>1991</v>
      </c>
      <c r="NF83" s="1">
        <f t="shared" si="101"/>
        <v>678</v>
      </c>
      <c r="NH83" s="5"/>
      <c r="NI83" s="5"/>
      <c r="NJ83" s="1">
        <v>8</v>
      </c>
      <c r="NK83" s="1">
        <v>2521</v>
      </c>
      <c r="NL83" s="1">
        <f t="shared" si="102"/>
        <v>1080</v>
      </c>
      <c r="NM83" s="1">
        <v>8</v>
      </c>
      <c r="NN83" s="1">
        <v>1679</v>
      </c>
      <c r="NO83" s="1">
        <f t="shared" si="103"/>
        <v>262</v>
      </c>
      <c r="NP83" s="1">
        <v>8</v>
      </c>
      <c r="NQ83" s="1">
        <v>2314</v>
      </c>
      <c r="NR83" s="1">
        <f t="shared" si="104"/>
        <v>923</v>
      </c>
      <c r="NS83" s="1">
        <v>8</v>
      </c>
      <c r="NT83" s="1">
        <v>2042</v>
      </c>
      <c r="NU83" s="1">
        <f t="shared" si="105"/>
        <v>752</v>
      </c>
    </row>
    <row r="84" spans="1:385" x14ac:dyDescent="0.25">
      <c r="A84" s="2"/>
      <c r="B84" s="1">
        <v>9</v>
      </c>
      <c r="C84" s="1">
        <v>1283</v>
      </c>
      <c r="D84" s="1">
        <f t="shared" si="87"/>
        <v>231</v>
      </c>
      <c r="E84" s="1">
        <v>9</v>
      </c>
      <c r="F84" s="1">
        <v>1138</v>
      </c>
      <c r="G84" s="1">
        <f t="shared" si="88"/>
        <v>98</v>
      </c>
      <c r="H84" s="1">
        <v>9</v>
      </c>
      <c r="I84" s="1">
        <v>1209</v>
      </c>
      <c r="J84" s="1">
        <f t="shared" si="89"/>
        <v>183</v>
      </c>
      <c r="K84" s="1">
        <v>9</v>
      </c>
      <c r="L84" s="1">
        <v>1131</v>
      </c>
      <c r="M84" s="1">
        <f t="shared" si="90"/>
        <v>81</v>
      </c>
      <c r="N84" s="1">
        <v>9</v>
      </c>
      <c r="O84" s="1">
        <v>1177</v>
      </c>
      <c r="P84" s="1">
        <f t="shared" si="91"/>
        <v>122</v>
      </c>
      <c r="S84" s="5"/>
      <c r="T84" s="1">
        <v>9</v>
      </c>
      <c r="U84" s="1">
        <v>1163.8546571136101</v>
      </c>
      <c r="V84" s="1">
        <f>U84-V72</f>
        <v>131.03749793681482</v>
      </c>
      <c r="W84" s="1">
        <v>9</v>
      </c>
      <c r="X84" s="1">
        <v>1198.9529602595301</v>
      </c>
      <c r="Y84" s="1">
        <f>X84-Y72</f>
        <v>166.13580108273482</v>
      </c>
      <c r="Z84" s="1">
        <v>9</v>
      </c>
      <c r="AA84" s="1">
        <v>1217.6255961844199</v>
      </c>
      <c r="AB84" s="1">
        <f>AA84-AB72</f>
        <v>207.07932756754326</v>
      </c>
      <c r="AC84" s="1">
        <v>9</v>
      </c>
      <c r="AD84" s="1">
        <v>1292.2552693208399</v>
      </c>
      <c r="AE84" s="1">
        <f>AD84-AE72</f>
        <v>288.06304416919465</v>
      </c>
      <c r="AI84" s="1">
        <v>9</v>
      </c>
      <c r="AJ84" s="1">
        <v>1571.01065449011</v>
      </c>
      <c r="AK84" s="1">
        <f>AJ84-AK72</f>
        <v>72.697727499333268</v>
      </c>
      <c r="AL84" s="1">
        <v>9</v>
      </c>
      <c r="AM84" s="1">
        <v>1671.1928281461401</v>
      </c>
      <c r="AN84" s="1">
        <f>AM84-AN72</f>
        <v>112.51200904525331</v>
      </c>
      <c r="AO84" s="1">
        <v>9</v>
      </c>
      <c r="AP84" s="1">
        <v>1742.76647097195</v>
      </c>
      <c r="AQ84" s="1">
        <f>AP84-AQ72</f>
        <v>108.50132362068007</v>
      </c>
      <c r="AR84" s="1">
        <v>9</v>
      </c>
      <c r="AS84" s="1">
        <v>1615.0083226632501</v>
      </c>
      <c r="AT84" s="1">
        <f>AS84-AT72</f>
        <v>-25.092421805300091</v>
      </c>
      <c r="AV84" s="5"/>
      <c r="AW84" s="2"/>
      <c r="AX84" s="1">
        <v>9</v>
      </c>
      <c r="AY84" s="1">
        <v>1790</v>
      </c>
      <c r="AZ84" s="1">
        <f t="shared" si="106"/>
        <v>734</v>
      </c>
      <c r="BA84" s="1">
        <v>9</v>
      </c>
      <c r="BB84" s="1">
        <v>2316</v>
      </c>
      <c r="BC84" s="1">
        <f t="shared" si="107"/>
        <v>1281</v>
      </c>
      <c r="BD84" s="1">
        <v>9</v>
      </c>
      <c r="BE84" s="1">
        <v>2149</v>
      </c>
      <c r="BF84" s="1">
        <f t="shared" si="108"/>
        <v>1136</v>
      </c>
      <c r="BG84" s="1">
        <v>9</v>
      </c>
      <c r="BH84" s="1">
        <v>2640</v>
      </c>
      <c r="BI84" s="1">
        <f t="shared" si="109"/>
        <v>1584</v>
      </c>
      <c r="BJ84" s="1">
        <v>9</v>
      </c>
      <c r="BK84" s="1">
        <v>1973</v>
      </c>
      <c r="BL84" s="1">
        <f t="shared" si="110"/>
        <v>960</v>
      </c>
      <c r="BN84" s="5"/>
      <c r="BP84" s="1">
        <v>9</v>
      </c>
      <c r="BQ84" s="1">
        <v>1603.69730185497</v>
      </c>
      <c r="BR84" s="1">
        <f>BQ84-BR72</f>
        <v>241.99895922739688</v>
      </c>
      <c r="BS84" s="1">
        <v>9</v>
      </c>
      <c r="BT84" s="1">
        <v>1829.5200291332801</v>
      </c>
      <c r="BU84" s="1">
        <f>BT84-BU72</f>
        <v>468.9484151853103</v>
      </c>
      <c r="BV84" s="1">
        <v>9</v>
      </c>
      <c r="BW84" s="1">
        <v>1831.5370942812999</v>
      </c>
      <c r="BX84" s="1">
        <f>BW84-BX72</f>
        <v>415.34143598941637</v>
      </c>
      <c r="BY84" s="1">
        <v>9</v>
      </c>
      <c r="BZ84" s="1">
        <v>2140.18113912232</v>
      </c>
      <c r="CA84" s="1">
        <f>BZ84-CA72</f>
        <v>786.44384239836677</v>
      </c>
      <c r="CC84" s="5"/>
      <c r="CD84" s="5"/>
      <c r="CE84" s="1">
        <v>9</v>
      </c>
      <c r="CF84" s="1">
        <v>2612.72386363636</v>
      </c>
      <c r="CG84" s="1">
        <f t="shared" si="111"/>
        <v>1038.72386363636</v>
      </c>
      <c r="CH84" s="1">
        <v>9</v>
      </c>
      <c r="CI84" s="1">
        <v>2892.9535683577001</v>
      </c>
      <c r="CJ84" s="1">
        <f t="shared" si="112"/>
        <v>891.95356835770008</v>
      </c>
      <c r="CK84" s="1">
        <v>9</v>
      </c>
      <c r="CL84" s="1">
        <v>2748.6920374707302</v>
      </c>
      <c r="CM84" s="1">
        <f t="shared" si="113"/>
        <v>1097.6920374707302</v>
      </c>
      <c r="CN84" s="1">
        <v>9</v>
      </c>
      <c r="CO84" s="1">
        <v>1585.1890909090901</v>
      </c>
      <c r="CP84" s="1">
        <f t="shared" si="114"/>
        <v>246.18909090909005</v>
      </c>
      <c r="CQ84" s="5"/>
      <c r="CR84" s="5"/>
      <c r="CS84" s="2"/>
      <c r="CT84" s="1">
        <v>9</v>
      </c>
      <c r="CU84" s="1">
        <v>1909.6125611745499</v>
      </c>
      <c r="CV84" s="1">
        <f t="shared" si="115"/>
        <v>419.61256117454991</v>
      </c>
      <c r="CW84" s="1">
        <v>9</v>
      </c>
      <c r="CX84" s="1">
        <v>1891.9328358209</v>
      </c>
      <c r="CY84" s="1">
        <f t="shared" si="92"/>
        <v>103.20123203284993</v>
      </c>
      <c r="CZ84" s="1">
        <v>9</v>
      </c>
      <c r="DA84" s="1">
        <v>1997.31361867704</v>
      </c>
      <c r="DB84" s="1">
        <f t="shared" si="116"/>
        <v>546.31361867704004</v>
      </c>
      <c r="DC84" s="1">
        <v>9</v>
      </c>
      <c r="DD84" s="1">
        <v>1886.8874656907601</v>
      </c>
      <c r="DE84" s="1">
        <f t="shared" si="117"/>
        <v>739.88746569076011</v>
      </c>
      <c r="DG84" s="5"/>
      <c r="DH84" s="5"/>
      <c r="DI84" s="1">
        <v>9</v>
      </c>
      <c r="DJ84" s="1">
        <v>1417.0624360286599</v>
      </c>
      <c r="DK84" s="1">
        <f t="shared" si="118"/>
        <v>463.06243602865993</v>
      </c>
      <c r="DL84" s="1">
        <v>9</v>
      </c>
      <c r="DM84" s="1">
        <v>1486.3035551504099</v>
      </c>
      <c r="DN84" s="1">
        <f t="shared" si="119"/>
        <v>551.30355515040992</v>
      </c>
      <c r="DO84" s="1">
        <v>9</v>
      </c>
      <c r="DP84" s="1">
        <v>1388.0563380281701</v>
      </c>
      <c r="DQ84" s="1">
        <f t="shared" si="120"/>
        <v>413.0563380281701</v>
      </c>
      <c r="DR84" s="1">
        <v>9</v>
      </c>
      <c r="DS84" s="1">
        <v>1390.7549325026</v>
      </c>
      <c r="DT84" s="1">
        <f t="shared" si="121"/>
        <v>373.75493250260001</v>
      </c>
      <c r="DV84" s="5"/>
      <c r="DW84" s="5"/>
      <c r="DX84" s="1">
        <v>9</v>
      </c>
      <c r="DY84" s="1">
        <v>1961.2931654676299</v>
      </c>
      <c r="DZ84" s="1">
        <f t="shared" si="122"/>
        <v>490.29316546762993</v>
      </c>
      <c r="EA84" s="1">
        <v>9</v>
      </c>
      <c r="EB84" s="1">
        <v>2517.9969512195098</v>
      </c>
      <c r="EC84" s="1">
        <f t="shared" si="123"/>
        <v>328.99695121950981</v>
      </c>
      <c r="ED84" s="1">
        <v>9</v>
      </c>
      <c r="EE84" s="1">
        <v>2530.5594102341702</v>
      </c>
      <c r="EF84" s="1">
        <f t="shared" si="124"/>
        <v>92.559410234170173</v>
      </c>
      <c r="EG84" s="1">
        <v>9</v>
      </c>
      <c r="EH84" s="1">
        <v>2907.4717775905601</v>
      </c>
      <c r="EI84" s="1">
        <f t="shared" si="125"/>
        <v>203.47177759056012</v>
      </c>
      <c r="EJ84" s="5"/>
      <c r="EK84" s="5"/>
      <c r="EL84" s="2"/>
      <c r="EM84" s="1">
        <v>9</v>
      </c>
      <c r="EN84" s="1">
        <v>1764.03810868031</v>
      </c>
      <c r="EO84" s="1">
        <f t="shared" si="126"/>
        <v>657.03810868030996</v>
      </c>
      <c r="EP84" s="1">
        <v>9</v>
      </c>
      <c r="EQ84" s="1">
        <v>1854.6872909699</v>
      </c>
      <c r="ER84" s="1">
        <f t="shared" si="93"/>
        <v>518.77338476374007</v>
      </c>
      <c r="ES84" s="1">
        <v>9</v>
      </c>
      <c r="ET84" s="1">
        <v>1887.8692879915</v>
      </c>
      <c r="EU84" s="1">
        <f t="shared" si="127"/>
        <v>768.86928799149996</v>
      </c>
      <c r="EV84" s="1">
        <v>9</v>
      </c>
      <c r="EW84" s="1">
        <v>1876.23665893271</v>
      </c>
      <c r="EX84" s="1">
        <f t="shared" si="128"/>
        <v>729.23665893271004</v>
      </c>
      <c r="EZ84" s="5"/>
      <c r="FA84" s="5"/>
      <c r="FB84" s="1">
        <v>9</v>
      </c>
      <c r="FC84" s="1">
        <v>2316.9864150943399</v>
      </c>
      <c r="FD84" s="1">
        <f t="shared" si="129"/>
        <v>718.98641509433992</v>
      </c>
      <c r="FE84" s="1">
        <v>9</v>
      </c>
      <c r="FF84" s="1">
        <v>2105.9882092851899</v>
      </c>
      <c r="FG84" s="1">
        <f t="shared" si="130"/>
        <v>523.9882092851899</v>
      </c>
      <c r="FH84" s="1">
        <v>9</v>
      </c>
      <c r="FI84" s="1">
        <v>2732.87696335079</v>
      </c>
      <c r="FJ84" s="1">
        <f t="shared" si="131"/>
        <v>797.87696335078999</v>
      </c>
      <c r="FK84" s="1">
        <v>9</v>
      </c>
      <c r="FL84" s="1">
        <v>2754.4107648725198</v>
      </c>
      <c r="FM84" s="1">
        <f t="shared" si="132"/>
        <v>841.41076487251985</v>
      </c>
      <c r="FO84" s="5"/>
      <c r="FP84" s="5"/>
      <c r="FQ84" s="1">
        <v>9</v>
      </c>
      <c r="FR84" s="1">
        <v>4830.9451476793201</v>
      </c>
      <c r="FS84" s="1">
        <f t="shared" si="133"/>
        <v>1772.9451476793201</v>
      </c>
      <c r="FT84" s="1">
        <v>9</v>
      </c>
      <c r="FU84" s="1">
        <v>4800.2050438596498</v>
      </c>
      <c r="FV84" s="1">
        <f t="shared" si="134"/>
        <v>1507.2050438596498</v>
      </c>
      <c r="FW84" s="1">
        <v>9</v>
      </c>
      <c r="FX84" s="1">
        <v>5322.2545168892402</v>
      </c>
      <c r="FY84" s="1">
        <f t="shared" si="135"/>
        <v>1780.2545168892402</v>
      </c>
      <c r="FZ84" s="1">
        <v>9</v>
      </c>
      <c r="GA84" s="1">
        <v>4803.44729605866</v>
      </c>
      <c r="GB84" s="1">
        <f t="shared" si="136"/>
        <v>1255.44729605866</v>
      </c>
      <c r="GE84" s="5"/>
      <c r="GF84" s="1">
        <v>9</v>
      </c>
      <c r="GG84" s="1">
        <v>2252.2287917737799</v>
      </c>
      <c r="GH84" s="1">
        <f t="shared" si="137"/>
        <v>798.2287917737799</v>
      </c>
      <c r="GI84" s="1">
        <v>9</v>
      </c>
      <c r="GJ84" s="1">
        <v>2024.2505030181101</v>
      </c>
      <c r="GK84" s="1">
        <f t="shared" si="138"/>
        <v>591.25050301811007</v>
      </c>
      <c r="GL84" s="1">
        <v>9</v>
      </c>
      <c r="GM84" s="1">
        <v>2113.8801213960501</v>
      </c>
      <c r="GN84" s="1">
        <f t="shared" si="139"/>
        <v>645.88012139605007</v>
      </c>
      <c r="GO84" s="1">
        <v>9</v>
      </c>
      <c r="GP84" s="1">
        <v>2807.0501567398101</v>
      </c>
      <c r="GQ84" s="1">
        <f t="shared" si="140"/>
        <v>592.05015673981006</v>
      </c>
      <c r="GR84" s="5"/>
      <c r="GS84" s="5"/>
      <c r="GT84" s="2"/>
      <c r="GU84" s="1">
        <v>9</v>
      </c>
      <c r="GV84" s="1">
        <v>16304</v>
      </c>
      <c r="GW84" s="1">
        <f t="shared" si="141"/>
        <v>15132</v>
      </c>
      <c r="GX84" s="1">
        <v>9</v>
      </c>
      <c r="GY84" s="1">
        <v>16383</v>
      </c>
      <c r="GZ84" s="1">
        <f t="shared" si="142"/>
        <v>15283</v>
      </c>
      <c r="HA84" s="1">
        <v>9</v>
      </c>
      <c r="HB84" s="1">
        <v>16383</v>
      </c>
      <c r="HC84" s="1">
        <f t="shared" si="143"/>
        <v>15170</v>
      </c>
      <c r="HD84" s="1">
        <v>9</v>
      </c>
      <c r="HE84" s="1">
        <v>16382</v>
      </c>
      <c r="HF84" s="1">
        <f t="shared" si="144"/>
        <v>14938</v>
      </c>
      <c r="HG84" s="1">
        <v>9</v>
      </c>
      <c r="HH84" s="1">
        <v>16337</v>
      </c>
      <c r="HI84" s="1">
        <f t="shared" si="145"/>
        <v>15099</v>
      </c>
      <c r="HL84" s="5"/>
      <c r="HM84" s="1">
        <v>9</v>
      </c>
      <c r="HN84" s="1">
        <v>16379.861596958201</v>
      </c>
      <c r="HO84" s="1">
        <f>HN84-HO72</f>
        <v>14796.174723717024</v>
      </c>
      <c r="HP84" s="1">
        <v>9</v>
      </c>
      <c r="HQ84" s="1">
        <v>16379.756302521</v>
      </c>
      <c r="HR84" s="1">
        <f>HQ84-HR72</f>
        <v>14748.012313330897</v>
      </c>
      <c r="HS84" s="1">
        <v>9</v>
      </c>
      <c r="HT84" s="1">
        <v>16373.9142590867</v>
      </c>
      <c r="HU84" s="1">
        <f>HT84-HU72</f>
        <v>14881.961848336139</v>
      </c>
      <c r="HV84" s="1">
        <v>9</v>
      </c>
      <c r="HW84" s="1">
        <v>16383</v>
      </c>
      <c r="HX84" s="1">
        <f>HW84-HX72</f>
        <v>15176.166128253873</v>
      </c>
      <c r="HZ84" s="5"/>
      <c r="IA84" s="5"/>
      <c r="IB84" s="1">
        <v>9</v>
      </c>
      <c r="IC84" s="1">
        <v>16381.5533522191</v>
      </c>
      <c r="ID84" s="1">
        <f>IC84-ID72</f>
        <v>15350.746026361745</v>
      </c>
      <c r="IE84" s="1">
        <v>9</v>
      </c>
      <c r="IF84" s="1">
        <v>16339.125984251999</v>
      </c>
      <c r="IG84" s="1">
        <f>IF84-IG72</f>
        <v>15237.21553411216</v>
      </c>
      <c r="IH84" s="1">
        <v>9</v>
      </c>
      <c r="II84" s="1">
        <v>16375.8426311407</v>
      </c>
      <c r="IJ84" s="1">
        <f>II84-IJ72</f>
        <v>15229.765518113767</v>
      </c>
      <c r="IK84" s="1">
        <v>9</v>
      </c>
      <c r="IL84" s="1">
        <v>16383</v>
      </c>
      <c r="IM84" s="1">
        <f>IL84-IM72</f>
        <v>15202.49635687855</v>
      </c>
      <c r="IN84" s="5"/>
      <c r="IO84" s="5"/>
      <c r="IP84" s="2"/>
      <c r="IQ84" s="1">
        <v>9</v>
      </c>
      <c r="IR84" s="1">
        <v>5586</v>
      </c>
      <c r="IS84" s="1">
        <f t="shared" si="146"/>
        <v>4640</v>
      </c>
      <c r="IT84" s="1">
        <v>9</v>
      </c>
      <c r="IU84" s="1">
        <v>7178</v>
      </c>
      <c r="IV84" s="1">
        <f t="shared" si="147"/>
        <v>6223</v>
      </c>
      <c r="IW84" s="1">
        <v>9</v>
      </c>
      <c r="IX84" s="1">
        <v>4997</v>
      </c>
      <c r="IY84" s="1">
        <f t="shared" si="148"/>
        <v>4058</v>
      </c>
      <c r="IZ84" s="1">
        <v>9</v>
      </c>
      <c r="JA84" s="1">
        <v>7372</v>
      </c>
      <c r="JB84" s="1">
        <f t="shared" si="149"/>
        <v>6455</v>
      </c>
      <c r="JC84" s="1">
        <v>9</v>
      </c>
      <c r="JD84" s="1">
        <v>7043</v>
      </c>
      <c r="JE84" s="1">
        <f t="shared" si="150"/>
        <v>6098</v>
      </c>
      <c r="JG84" s="5"/>
      <c r="JH84" s="5"/>
      <c r="JI84" s="1">
        <v>9</v>
      </c>
      <c r="JJ84" s="1">
        <v>3784.7901701323299</v>
      </c>
      <c r="JK84" s="1">
        <f t="shared" si="151"/>
        <v>2708.7901701323299</v>
      </c>
      <c r="JL84" s="1">
        <v>9</v>
      </c>
      <c r="JM84" s="1">
        <v>4434.8301343570101</v>
      </c>
      <c r="JN84" s="1">
        <f t="shared" si="152"/>
        <v>3413.8301343570101</v>
      </c>
      <c r="JO84" s="1">
        <v>9</v>
      </c>
      <c r="JP84" s="1">
        <v>4515.6994274809203</v>
      </c>
      <c r="JQ84" s="1">
        <f t="shared" si="153"/>
        <v>3431.6994274809203</v>
      </c>
      <c r="JR84" s="1">
        <v>9</v>
      </c>
      <c r="JS84" s="1">
        <v>7052.9715370019003</v>
      </c>
      <c r="JT84" s="1">
        <f t="shared" si="154"/>
        <v>5966.9715370019003</v>
      </c>
      <c r="JV84" s="5"/>
      <c r="JW84" s="5"/>
      <c r="JX84" s="1">
        <v>9</v>
      </c>
      <c r="JY84" s="1">
        <v>6102.1763506625903</v>
      </c>
      <c r="JZ84" s="1">
        <f t="shared" si="155"/>
        <v>4464.1763506625903</v>
      </c>
      <c r="KA84" s="1">
        <v>9</v>
      </c>
      <c r="KB84" s="1">
        <v>4765.6679418515696</v>
      </c>
      <c r="KC84" s="1">
        <f t="shared" si="156"/>
        <v>3233.6679418515696</v>
      </c>
      <c r="KD84" s="1">
        <v>9</v>
      </c>
      <c r="KE84" s="1">
        <v>5004.1285942492004</v>
      </c>
      <c r="KF84" s="1">
        <f t="shared" si="157"/>
        <v>3513.1285942492004</v>
      </c>
      <c r="KG84" s="1">
        <v>9</v>
      </c>
      <c r="KH84" s="1">
        <v>4864.7365177195697</v>
      </c>
      <c r="KI84" s="1">
        <f t="shared" si="158"/>
        <v>3384.7365177195697</v>
      </c>
      <c r="KJ84" s="5"/>
      <c r="KK84" s="5"/>
      <c r="KL84" s="2"/>
      <c r="KM84" s="1">
        <v>9</v>
      </c>
      <c r="KN84" s="1">
        <v>2275</v>
      </c>
      <c r="KO84" s="1">
        <f t="shared" si="159"/>
        <v>1057</v>
      </c>
      <c r="KP84" s="1">
        <v>9</v>
      </c>
      <c r="KQ84" s="1">
        <v>1896</v>
      </c>
      <c r="KR84" s="1">
        <f t="shared" si="160"/>
        <v>685</v>
      </c>
      <c r="KS84" s="1">
        <v>9</v>
      </c>
      <c r="KT84" s="1">
        <v>2002</v>
      </c>
      <c r="KU84" s="1">
        <f t="shared" si="161"/>
        <v>800</v>
      </c>
      <c r="KV84" s="1">
        <v>9</v>
      </c>
      <c r="KW84" s="1">
        <v>1830</v>
      </c>
      <c r="KX84" s="1">
        <f t="shared" si="162"/>
        <v>643</v>
      </c>
      <c r="KZ84" s="5"/>
      <c r="LA84" s="5"/>
      <c r="LB84" s="1">
        <v>9</v>
      </c>
      <c r="LC84" s="1">
        <v>1984</v>
      </c>
      <c r="LD84" s="1">
        <f t="shared" si="163"/>
        <v>395</v>
      </c>
      <c r="LE84" s="1">
        <v>9</v>
      </c>
      <c r="LF84" s="1">
        <v>2668</v>
      </c>
      <c r="LG84" s="1">
        <f t="shared" si="164"/>
        <v>1155</v>
      </c>
      <c r="LH84" s="1">
        <v>9</v>
      </c>
      <c r="LI84" s="1">
        <v>3263</v>
      </c>
      <c r="LJ84" s="1">
        <f t="shared" si="165"/>
        <v>1669</v>
      </c>
      <c r="LK84" s="1">
        <v>9</v>
      </c>
      <c r="LL84" s="1">
        <v>2773</v>
      </c>
      <c r="LM84" s="1">
        <f t="shared" si="166"/>
        <v>1166</v>
      </c>
      <c r="LO84" s="5"/>
      <c r="LP84" s="5"/>
      <c r="LQ84" s="1">
        <v>9</v>
      </c>
      <c r="LR84" s="1">
        <v>2110</v>
      </c>
      <c r="LS84" s="1">
        <f t="shared" si="167"/>
        <v>816</v>
      </c>
      <c r="LT84" s="1">
        <v>9</v>
      </c>
      <c r="LU84" s="1">
        <v>1504</v>
      </c>
      <c r="LV84" s="1">
        <f t="shared" si="168"/>
        <v>81</v>
      </c>
      <c r="LW84" s="1">
        <v>9</v>
      </c>
      <c r="LX84" s="1">
        <v>1950</v>
      </c>
      <c r="LY84" s="1">
        <f t="shared" si="169"/>
        <v>644</v>
      </c>
      <c r="LZ84" s="1">
        <v>9</v>
      </c>
      <c r="MA84" s="1">
        <v>2264</v>
      </c>
      <c r="MB84" s="1">
        <f t="shared" si="170"/>
        <v>846</v>
      </c>
      <c r="MC84" s="5"/>
      <c r="MD84" s="5"/>
      <c r="ME84" s="2"/>
      <c r="MF84" s="1">
        <v>9</v>
      </c>
      <c r="MG84" s="1">
        <v>4824</v>
      </c>
      <c r="MH84" s="1">
        <f t="shared" si="94"/>
        <v>2264</v>
      </c>
      <c r="MI84" s="1">
        <v>9</v>
      </c>
      <c r="MJ84" s="1">
        <v>3554</v>
      </c>
      <c r="MK84" s="1">
        <f t="shared" si="95"/>
        <v>910</v>
      </c>
      <c r="ML84" s="1">
        <v>9</v>
      </c>
      <c r="MM84" s="1">
        <v>3605</v>
      </c>
      <c r="MN84" s="1">
        <f t="shared" si="96"/>
        <v>829</v>
      </c>
      <c r="MO84" s="1">
        <v>9</v>
      </c>
      <c r="MP84" s="1">
        <v>3508</v>
      </c>
      <c r="MQ84" s="1">
        <f t="shared" si="97"/>
        <v>688</v>
      </c>
      <c r="MS84" s="5"/>
      <c r="MT84" s="5"/>
      <c r="MU84" s="1">
        <v>9</v>
      </c>
      <c r="MV84" s="1">
        <v>2350</v>
      </c>
      <c r="MW84" s="1">
        <f t="shared" si="98"/>
        <v>1022</v>
      </c>
      <c r="MX84" s="1">
        <v>9</v>
      </c>
      <c r="MY84" s="1">
        <v>2479</v>
      </c>
      <c r="MZ84" s="1">
        <f t="shared" si="99"/>
        <v>1187</v>
      </c>
      <c r="NA84" s="1">
        <v>9</v>
      </c>
      <c r="NB84" s="1">
        <v>2422</v>
      </c>
      <c r="NC84" s="1">
        <f t="shared" si="100"/>
        <v>1115</v>
      </c>
      <c r="ND84" s="1">
        <v>9</v>
      </c>
      <c r="NE84" s="1">
        <v>1975</v>
      </c>
      <c r="NF84" s="1">
        <f t="shared" si="101"/>
        <v>662</v>
      </c>
      <c r="NH84" s="5"/>
      <c r="NI84" s="5"/>
      <c r="NJ84" s="1">
        <v>9</v>
      </c>
      <c r="NK84" s="1">
        <v>2966</v>
      </c>
      <c r="NL84" s="1">
        <f t="shared" si="102"/>
        <v>1525</v>
      </c>
      <c r="NM84" s="1">
        <v>9</v>
      </c>
      <c r="NN84" s="1">
        <v>2444</v>
      </c>
      <c r="NO84" s="1">
        <f t="shared" si="103"/>
        <v>1027</v>
      </c>
      <c r="NP84" s="1">
        <v>9</v>
      </c>
      <c r="NQ84" s="1">
        <v>2300</v>
      </c>
      <c r="NR84" s="1">
        <f t="shared" si="104"/>
        <v>909</v>
      </c>
      <c r="NS84" s="1">
        <v>9</v>
      </c>
      <c r="NT84" s="1">
        <v>1904</v>
      </c>
      <c r="NU84" s="1">
        <f t="shared" si="105"/>
        <v>614</v>
      </c>
    </row>
    <row r="85" spans="1:385" x14ac:dyDescent="0.25">
      <c r="A85" s="2"/>
      <c r="B85" s="1">
        <v>10</v>
      </c>
      <c r="C85" s="1">
        <v>1255</v>
      </c>
      <c r="D85" s="1">
        <f t="shared" si="87"/>
        <v>203</v>
      </c>
      <c r="E85" s="1">
        <v>10</v>
      </c>
      <c r="F85" s="1">
        <v>1178</v>
      </c>
      <c r="G85" s="1">
        <f t="shared" si="88"/>
        <v>138</v>
      </c>
      <c r="H85" s="1">
        <v>10</v>
      </c>
      <c r="I85" s="1">
        <v>1194</v>
      </c>
      <c r="J85" s="1">
        <f t="shared" si="89"/>
        <v>168</v>
      </c>
      <c r="K85" s="1">
        <v>10</v>
      </c>
      <c r="L85" s="1">
        <v>1182</v>
      </c>
      <c r="M85" s="1">
        <f t="shared" si="90"/>
        <v>132</v>
      </c>
      <c r="N85" s="1">
        <v>10</v>
      </c>
      <c r="O85" s="1">
        <v>1167</v>
      </c>
      <c r="P85" s="1">
        <f t="shared" si="91"/>
        <v>112</v>
      </c>
      <c r="S85" s="5"/>
      <c r="T85" s="1">
        <v>10</v>
      </c>
      <c r="U85" s="1">
        <v>1143.3425925925901</v>
      </c>
      <c r="V85" s="1">
        <f>U85-V72</f>
        <v>110.52543341579485</v>
      </c>
      <c r="W85" s="1">
        <v>10</v>
      </c>
      <c r="X85" s="1">
        <v>1261.30674342105</v>
      </c>
      <c r="Y85" s="1">
        <f>X85-Y72</f>
        <v>228.48958424425473</v>
      </c>
      <c r="Z85" s="1">
        <v>10</v>
      </c>
      <c r="AA85" s="1">
        <v>1233.9634340222599</v>
      </c>
      <c r="AB85" s="1">
        <f>AA85-AB72</f>
        <v>223.41716540538323</v>
      </c>
      <c r="AC85" s="1">
        <v>10</v>
      </c>
      <c r="AD85" s="1">
        <v>1197.9377462569</v>
      </c>
      <c r="AE85" s="1">
        <f>AD85-AE72</f>
        <v>193.74552110525474</v>
      </c>
      <c r="AI85" s="1">
        <v>10</v>
      </c>
      <c r="AJ85" s="1">
        <v>1545.4476479514401</v>
      </c>
      <c r="AK85" s="1">
        <f>AJ85-AK72</f>
        <v>47.134720960663344</v>
      </c>
      <c r="AL85" s="1">
        <v>10</v>
      </c>
      <c r="AM85" s="1">
        <v>1638.4393024815599</v>
      </c>
      <c r="AN85" s="1">
        <f>AM85-AN72</f>
        <v>79.758483380673169</v>
      </c>
      <c r="AO85" s="1">
        <v>10</v>
      </c>
      <c r="AP85" s="1">
        <v>1721.60104302477</v>
      </c>
      <c r="AQ85" s="1">
        <f>AP85-AQ72</f>
        <v>87.33589567350009</v>
      </c>
      <c r="AR85" s="1">
        <v>10</v>
      </c>
      <c r="AS85" s="1">
        <v>1779.9321705426401</v>
      </c>
      <c r="AT85" s="1">
        <f>AS85-AT72</f>
        <v>139.8314260740899</v>
      </c>
      <c r="AV85" s="5"/>
      <c r="AW85" s="2"/>
      <c r="AX85" s="1">
        <v>10</v>
      </c>
      <c r="AY85" s="1">
        <v>2183</v>
      </c>
      <c r="AZ85" s="1">
        <f t="shared" si="106"/>
        <v>1127</v>
      </c>
      <c r="BA85" s="1">
        <v>10</v>
      </c>
      <c r="BB85" s="1">
        <v>2310</v>
      </c>
      <c r="BC85" s="1">
        <f t="shared" si="107"/>
        <v>1275</v>
      </c>
      <c r="BD85" s="1">
        <v>10</v>
      </c>
      <c r="BE85" s="1">
        <v>1721</v>
      </c>
      <c r="BF85" s="1">
        <f t="shared" si="108"/>
        <v>708</v>
      </c>
      <c r="BG85" s="1">
        <v>10</v>
      </c>
      <c r="BH85" s="1">
        <v>2243</v>
      </c>
      <c r="BI85" s="1">
        <f t="shared" si="109"/>
        <v>1187</v>
      </c>
      <c r="BJ85" s="1">
        <v>10</v>
      </c>
      <c r="BK85" s="1">
        <v>2116</v>
      </c>
      <c r="BL85" s="1">
        <f t="shared" si="110"/>
        <v>1103</v>
      </c>
      <c r="BN85" s="5"/>
      <c r="BP85" s="1">
        <v>10</v>
      </c>
      <c r="BQ85" s="1">
        <v>1604.96365173288</v>
      </c>
      <c r="BR85" s="1">
        <f>BQ85-BR72</f>
        <v>243.26530910530687</v>
      </c>
      <c r="BS85" s="1">
        <v>10</v>
      </c>
      <c r="BT85" s="1">
        <v>1756.0756363636399</v>
      </c>
      <c r="BU85" s="1">
        <f>BT85-BU72</f>
        <v>395.50402241567008</v>
      </c>
      <c r="BV85" s="1">
        <v>10</v>
      </c>
      <c r="BW85" s="1">
        <v>1822.2338269680399</v>
      </c>
      <c r="BX85" s="1">
        <f>BW85-BX72</f>
        <v>406.03816867615637</v>
      </c>
      <c r="BY85" s="1">
        <v>10</v>
      </c>
      <c r="BZ85" s="1">
        <v>2034.23479887746</v>
      </c>
      <c r="CA85" s="1">
        <f>BZ85-CA72</f>
        <v>680.49750215350673</v>
      </c>
      <c r="CC85" s="5"/>
      <c r="CD85" s="5"/>
      <c r="CE85" s="1">
        <v>10</v>
      </c>
      <c r="CF85" s="1">
        <v>2483.6208053691298</v>
      </c>
      <c r="CG85" s="1">
        <f t="shared" si="111"/>
        <v>909.62080536912981</v>
      </c>
      <c r="CH85" s="1">
        <v>10</v>
      </c>
      <c r="CI85" s="1">
        <v>2801.1791559000899</v>
      </c>
      <c r="CJ85" s="1">
        <f t="shared" si="112"/>
        <v>800.17915590008988</v>
      </c>
      <c r="CK85" s="1">
        <v>10</v>
      </c>
      <c r="CL85" s="1">
        <v>2581.6209302325601</v>
      </c>
      <c r="CM85" s="1">
        <f t="shared" si="113"/>
        <v>930.62093023256011</v>
      </c>
      <c r="CN85" s="1">
        <v>10</v>
      </c>
      <c r="CO85" s="1">
        <v>1768.7328605200901</v>
      </c>
      <c r="CP85" s="1">
        <f t="shared" si="114"/>
        <v>429.73286052009007</v>
      </c>
      <c r="CQ85" s="5"/>
      <c r="CR85" s="5"/>
      <c r="CS85" s="2"/>
      <c r="CT85" s="1">
        <v>10</v>
      </c>
      <c r="CU85" s="1">
        <v>1875.6747088186401</v>
      </c>
      <c r="CV85" s="1">
        <f t="shared" si="115"/>
        <v>385.67470881864006</v>
      </c>
      <c r="CW85" s="1">
        <v>10</v>
      </c>
      <c r="CX85" s="1">
        <v>1970.6774461028201</v>
      </c>
      <c r="CY85" s="1">
        <f t="shared" si="92"/>
        <v>40.816115702479919</v>
      </c>
      <c r="CZ85" s="1">
        <v>10</v>
      </c>
      <c r="DA85" s="1">
        <v>2036.9047250193601</v>
      </c>
      <c r="DB85" s="1">
        <f t="shared" si="116"/>
        <v>585.90472501936006</v>
      </c>
      <c r="DC85" s="1">
        <v>10</v>
      </c>
      <c r="DD85" s="1">
        <v>1906.6090909090899</v>
      </c>
      <c r="DE85" s="1">
        <f t="shared" si="117"/>
        <v>759.6090909090899</v>
      </c>
      <c r="DG85" s="5"/>
      <c r="DH85" s="5"/>
      <c r="DI85" s="1">
        <v>10</v>
      </c>
      <c r="DJ85" s="1">
        <v>1415.5457317073201</v>
      </c>
      <c r="DK85" s="1">
        <f t="shared" si="118"/>
        <v>461.5457317073201</v>
      </c>
      <c r="DL85" s="1">
        <v>10</v>
      </c>
      <c r="DM85" s="1">
        <v>1346.1495920217601</v>
      </c>
      <c r="DN85" s="1">
        <f t="shared" si="119"/>
        <v>411.1495920217601</v>
      </c>
      <c r="DO85" s="1">
        <v>10</v>
      </c>
      <c r="DP85" s="1">
        <v>1406.50282087447</v>
      </c>
      <c r="DQ85" s="1">
        <f t="shared" si="120"/>
        <v>431.50282087446999</v>
      </c>
      <c r="DR85" s="1">
        <v>10</v>
      </c>
      <c r="DS85" s="1">
        <v>1383.91354166667</v>
      </c>
      <c r="DT85" s="1">
        <f t="shared" si="121"/>
        <v>366.91354166666997</v>
      </c>
      <c r="DV85" s="5"/>
      <c r="DW85" s="5"/>
      <c r="DX85" s="1">
        <v>10</v>
      </c>
      <c r="DY85" s="1">
        <v>1920.58765652952</v>
      </c>
      <c r="DZ85" s="1">
        <f t="shared" si="122"/>
        <v>449.58765652952002</v>
      </c>
      <c r="EA85" s="1">
        <v>10</v>
      </c>
      <c r="EB85" s="1">
        <v>2436.0263951734501</v>
      </c>
      <c r="EC85" s="1">
        <f t="shared" si="123"/>
        <v>247.02639517345006</v>
      </c>
      <c r="ED85" s="1">
        <v>10</v>
      </c>
      <c r="EE85" s="1">
        <v>2435.2760103181399</v>
      </c>
      <c r="EF85" s="1">
        <f t="shared" si="124"/>
        <v>-2.7239896818600755</v>
      </c>
      <c r="EG85" s="1">
        <v>10</v>
      </c>
      <c r="EH85" s="1">
        <v>2972.3608768971299</v>
      </c>
      <c r="EI85" s="1">
        <f t="shared" si="125"/>
        <v>268.36087689712986</v>
      </c>
      <c r="EJ85" s="5"/>
      <c r="EK85" s="5"/>
      <c r="EL85" s="2"/>
      <c r="EM85" s="1">
        <v>10</v>
      </c>
      <c r="EN85" s="1">
        <v>1787.8635394456301</v>
      </c>
      <c r="EO85" s="1">
        <f t="shared" si="126"/>
        <v>680.86353944563007</v>
      </c>
      <c r="EP85" s="1">
        <v>10</v>
      </c>
      <c r="EQ85" s="1">
        <v>1675.74728033473</v>
      </c>
      <c r="ER85" s="1">
        <f t="shared" si="93"/>
        <v>481.5630413859501</v>
      </c>
      <c r="ES85" s="1">
        <v>10</v>
      </c>
      <c r="ET85" s="1">
        <v>1649.85441020191</v>
      </c>
      <c r="EU85" s="1">
        <f t="shared" si="127"/>
        <v>530.85441020191001</v>
      </c>
      <c r="EV85" s="1">
        <v>10</v>
      </c>
      <c r="EW85" s="1">
        <v>1779.0311778291</v>
      </c>
      <c r="EX85" s="1">
        <f t="shared" si="128"/>
        <v>632.03117782909999</v>
      </c>
      <c r="EZ85" s="5"/>
      <c r="FA85" s="5"/>
      <c r="FB85" s="1">
        <v>10</v>
      </c>
      <c r="FC85" s="1">
        <v>2185.9349962207102</v>
      </c>
      <c r="FD85" s="1">
        <f t="shared" si="129"/>
        <v>587.93499622071022</v>
      </c>
      <c r="FE85" s="1">
        <v>10</v>
      </c>
      <c r="FF85" s="1">
        <v>2129.8949671772398</v>
      </c>
      <c r="FG85" s="1">
        <f t="shared" si="130"/>
        <v>547.89496717723978</v>
      </c>
      <c r="FH85" s="1">
        <v>10</v>
      </c>
      <c r="FI85" s="1">
        <v>2638.7717484926802</v>
      </c>
      <c r="FJ85" s="1">
        <f t="shared" si="131"/>
        <v>703.77174849268022</v>
      </c>
      <c r="FK85" s="1">
        <v>10</v>
      </c>
      <c r="FL85" s="1">
        <v>2517.9245994345001</v>
      </c>
      <c r="FM85" s="1">
        <f t="shared" si="132"/>
        <v>604.92459943450012</v>
      </c>
      <c r="FO85" s="5"/>
      <c r="FP85" s="5"/>
      <c r="FQ85" s="1">
        <v>10</v>
      </c>
      <c r="FR85" s="1">
        <v>3703.0200421940899</v>
      </c>
      <c r="FS85" s="1">
        <f t="shared" si="133"/>
        <v>645.02004219408991</v>
      </c>
      <c r="FT85" s="1">
        <v>10</v>
      </c>
      <c r="FU85" s="1">
        <v>4800.3303064699203</v>
      </c>
      <c r="FV85" s="1">
        <f t="shared" si="134"/>
        <v>1507.3303064699203</v>
      </c>
      <c r="FW85" s="1">
        <v>10</v>
      </c>
      <c r="FX85" s="1">
        <v>5190.9035573122501</v>
      </c>
      <c r="FY85" s="1">
        <f t="shared" si="135"/>
        <v>1648.9035573122501</v>
      </c>
      <c r="FZ85" s="1">
        <v>10</v>
      </c>
      <c r="GA85" s="1">
        <v>5120.2582116788299</v>
      </c>
      <c r="GB85" s="1">
        <f t="shared" si="136"/>
        <v>1572.2582116788299</v>
      </c>
      <c r="GE85" s="5"/>
      <c r="GF85" s="1">
        <v>10</v>
      </c>
      <c r="GG85" s="1">
        <v>2132.3312182741101</v>
      </c>
      <c r="GH85" s="1">
        <f t="shared" si="137"/>
        <v>678.33121827411014</v>
      </c>
      <c r="GI85" s="1">
        <v>10</v>
      </c>
      <c r="GJ85" s="1">
        <v>2142.5732931726898</v>
      </c>
      <c r="GK85" s="1">
        <f t="shared" si="138"/>
        <v>709.57329317268977</v>
      </c>
      <c r="GL85" s="1">
        <v>10</v>
      </c>
      <c r="GM85" s="1">
        <v>2149.51109410865</v>
      </c>
      <c r="GN85" s="1">
        <f t="shared" si="139"/>
        <v>681.51109410865001</v>
      </c>
      <c r="GO85" s="1">
        <v>10</v>
      </c>
      <c r="GP85" s="1">
        <v>2988.5264248704698</v>
      </c>
      <c r="GQ85" s="1">
        <f t="shared" si="140"/>
        <v>773.52642487046978</v>
      </c>
      <c r="GR85" s="5"/>
      <c r="GS85" s="5"/>
      <c r="GT85" s="2"/>
      <c r="GU85" s="1">
        <v>10</v>
      </c>
      <c r="GV85" s="1">
        <v>16338</v>
      </c>
      <c r="GW85" s="1">
        <f t="shared" si="141"/>
        <v>15166</v>
      </c>
      <c r="GX85" s="1">
        <v>10</v>
      </c>
      <c r="GY85" s="1">
        <v>16374</v>
      </c>
      <c r="GZ85" s="1">
        <f t="shared" si="142"/>
        <v>15274</v>
      </c>
      <c r="HA85" s="1">
        <v>10</v>
      </c>
      <c r="HB85" s="1">
        <v>16382</v>
      </c>
      <c r="HC85" s="1">
        <f t="shared" si="143"/>
        <v>15169</v>
      </c>
      <c r="HD85" s="1">
        <v>10</v>
      </c>
      <c r="HE85" s="1">
        <v>16382</v>
      </c>
      <c r="HF85" s="1">
        <f t="shared" si="144"/>
        <v>14938</v>
      </c>
      <c r="HG85" s="1">
        <v>10</v>
      </c>
      <c r="HH85" s="1">
        <v>16383</v>
      </c>
      <c r="HI85" s="1">
        <f t="shared" si="145"/>
        <v>15145</v>
      </c>
      <c r="HL85" s="5"/>
      <c r="HM85" s="1">
        <v>10</v>
      </c>
      <c r="HN85" s="1">
        <v>16382.235071806501</v>
      </c>
      <c r="HO85" s="1">
        <f>HN85-HO72</f>
        <v>14798.548198565324</v>
      </c>
      <c r="HP85" s="1">
        <v>10</v>
      </c>
      <c r="HQ85" s="1">
        <v>16382.714721586601</v>
      </c>
      <c r="HR85" s="1">
        <f>HQ85-HR72</f>
        <v>14750.970732396498</v>
      </c>
      <c r="HS85" s="1">
        <v>10</v>
      </c>
      <c r="HT85" s="1">
        <v>16370.7781919851</v>
      </c>
      <c r="HU85" s="1">
        <f>HT85-HU72</f>
        <v>14878.82578123454</v>
      </c>
      <c r="HV85" s="1">
        <v>10</v>
      </c>
      <c r="HW85" s="1">
        <v>16383</v>
      </c>
      <c r="HX85" s="1">
        <f>HW85-HX72</f>
        <v>15176.166128253873</v>
      </c>
      <c r="HZ85" s="5"/>
      <c r="IA85" s="5"/>
      <c r="IB85" s="1">
        <v>10</v>
      </c>
      <c r="IC85" s="1">
        <v>16382.5442435775</v>
      </c>
      <c r="ID85" s="1">
        <f>IC85-ID72</f>
        <v>15351.736917720145</v>
      </c>
      <c r="IE85" s="1">
        <v>10</v>
      </c>
      <c r="IF85" s="1">
        <v>16382.212041884801</v>
      </c>
      <c r="IG85" s="1">
        <f>IF85-IG72</f>
        <v>15280.301591744961</v>
      </c>
      <c r="IH85" s="1">
        <v>10</v>
      </c>
      <c r="II85" s="1">
        <v>16355.409570154099</v>
      </c>
      <c r="IJ85" s="1">
        <f>II85-IJ72</f>
        <v>15209.332457127166</v>
      </c>
      <c r="IK85" s="1">
        <v>10</v>
      </c>
      <c r="IL85" s="1">
        <v>16382.6776165011</v>
      </c>
      <c r="IM85" s="1">
        <f>IL85-IM72</f>
        <v>15202.173973379649</v>
      </c>
      <c r="IN85" s="5"/>
      <c r="IO85" s="5"/>
      <c r="IP85" s="2"/>
      <c r="IQ85" s="1">
        <v>10</v>
      </c>
      <c r="IR85" s="1">
        <v>5004</v>
      </c>
      <c r="IS85" s="1">
        <f t="shared" si="146"/>
        <v>4058</v>
      </c>
      <c r="IT85" s="1">
        <v>10</v>
      </c>
      <c r="IU85" s="1">
        <v>6118</v>
      </c>
      <c r="IV85" s="1">
        <f t="shared" si="147"/>
        <v>5163</v>
      </c>
      <c r="IW85" s="1">
        <v>10</v>
      </c>
      <c r="IX85" s="1">
        <v>5844</v>
      </c>
      <c r="IY85" s="1">
        <f t="shared" si="148"/>
        <v>4905</v>
      </c>
      <c r="IZ85" s="1">
        <v>10</v>
      </c>
      <c r="JA85" s="1">
        <v>5494</v>
      </c>
      <c r="JB85" s="1">
        <f t="shared" si="149"/>
        <v>4577</v>
      </c>
      <c r="JC85" s="1">
        <v>10</v>
      </c>
      <c r="JD85" s="1">
        <v>6291</v>
      </c>
      <c r="JE85" s="1">
        <f t="shared" si="150"/>
        <v>5346</v>
      </c>
      <c r="JG85" s="5"/>
      <c r="JH85" s="5"/>
      <c r="JI85" s="1">
        <v>10</v>
      </c>
      <c r="JJ85" s="1">
        <v>4495.4073377234199</v>
      </c>
      <c r="JK85" s="1">
        <f t="shared" si="151"/>
        <v>3419.4073377234199</v>
      </c>
      <c r="JL85" s="1">
        <v>10</v>
      </c>
      <c r="JM85" s="1">
        <v>3860.3400191022001</v>
      </c>
      <c r="JN85" s="1">
        <f t="shared" si="152"/>
        <v>2839.3400191022001</v>
      </c>
      <c r="JO85" s="1">
        <v>10</v>
      </c>
      <c r="JP85" s="1">
        <v>4959.1077959576496</v>
      </c>
      <c r="JQ85" s="1">
        <f t="shared" si="153"/>
        <v>3875.1077959576496</v>
      </c>
      <c r="JR85" s="1">
        <v>10</v>
      </c>
      <c r="JS85" s="1">
        <v>5538.8478468899502</v>
      </c>
      <c r="JT85" s="1">
        <f t="shared" si="154"/>
        <v>4452.8478468899502</v>
      </c>
      <c r="JV85" s="5"/>
      <c r="JW85" s="5"/>
      <c r="JX85" s="1">
        <v>10</v>
      </c>
      <c r="JY85" s="1">
        <v>4980.7494929006098</v>
      </c>
      <c r="JZ85" s="1">
        <f t="shared" si="155"/>
        <v>3342.7494929006098</v>
      </c>
      <c r="KA85" s="1">
        <v>10</v>
      </c>
      <c r="KB85" s="1">
        <v>5404.75019098549</v>
      </c>
      <c r="KC85" s="1">
        <f t="shared" si="156"/>
        <v>3872.75019098549</v>
      </c>
      <c r="KD85" s="1">
        <v>10</v>
      </c>
      <c r="KE85" s="1">
        <v>3938.3782920989602</v>
      </c>
      <c r="KF85" s="1">
        <f t="shared" si="157"/>
        <v>2447.3782920989602</v>
      </c>
      <c r="KG85" s="1">
        <v>10</v>
      </c>
      <c r="KH85" s="1">
        <v>4315.2387944358597</v>
      </c>
      <c r="KI85" s="1">
        <f t="shared" si="158"/>
        <v>2835.2387944358597</v>
      </c>
      <c r="KJ85" s="5"/>
      <c r="KK85" s="5"/>
      <c r="KL85" s="2"/>
      <c r="KM85" s="1">
        <v>10</v>
      </c>
      <c r="KN85" s="1">
        <v>1853</v>
      </c>
      <c r="KO85" s="1">
        <f t="shared" si="159"/>
        <v>635</v>
      </c>
      <c r="KP85" s="1">
        <v>10</v>
      </c>
      <c r="KQ85" s="1">
        <v>2125</v>
      </c>
      <c r="KR85" s="1">
        <f t="shared" si="160"/>
        <v>914</v>
      </c>
      <c r="KS85" s="1">
        <v>10</v>
      </c>
      <c r="KT85" s="1">
        <v>2519</v>
      </c>
      <c r="KU85" s="1">
        <f t="shared" si="161"/>
        <v>1317</v>
      </c>
      <c r="KV85" s="1">
        <v>10</v>
      </c>
      <c r="KW85" s="1">
        <v>2575</v>
      </c>
      <c r="KX85" s="1">
        <f t="shared" si="162"/>
        <v>1388</v>
      </c>
      <c r="KZ85" s="5"/>
      <c r="LA85" s="5"/>
      <c r="LB85" s="1">
        <v>10</v>
      </c>
      <c r="LC85" s="1">
        <v>2518</v>
      </c>
      <c r="LD85" s="1">
        <f t="shared" si="163"/>
        <v>929</v>
      </c>
      <c r="LE85" s="1">
        <v>10</v>
      </c>
      <c r="LF85" s="1">
        <v>2152</v>
      </c>
      <c r="LG85" s="1">
        <f t="shared" si="164"/>
        <v>639</v>
      </c>
      <c r="LH85" s="1">
        <v>10</v>
      </c>
      <c r="LI85" s="1">
        <v>3298</v>
      </c>
      <c r="LJ85" s="1">
        <f t="shared" si="165"/>
        <v>1704</v>
      </c>
      <c r="LK85" s="1">
        <v>10</v>
      </c>
      <c r="LL85" s="1">
        <v>2779</v>
      </c>
      <c r="LM85" s="1">
        <f t="shared" si="166"/>
        <v>1172</v>
      </c>
      <c r="LO85" s="5"/>
      <c r="LP85" s="5"/>
      <c r="LQ85" s="1">
        <v>10</v>
      </c>
      <c r="LR85" s="1">
        <v>2080</v>
      </c>
      <c r="LS85" s="1">
        <f t="shared" si="167"/>
        <v>786</v>
      </c>
      <c r="LT85" s="1">
        <v>10</v>
      </c>
      <c r="LU85" s="1">
        <v>1394</v>
      </c>
      <c r="LV85" s="1">
        <f t="shared" si="168"/>
        <v>-29</v>
      </c>
      <c r="LW85" s="1">
        <v>10</v>
      </c>
      <c r="LX85" s="1">
        <v>1955</v>
      </c>
      <c r="LY85" s="1">
        <f t="shared" si="169"/>
        <v>649</v>
      </c>
      <c r="LZ85" s="1">
        <v>10</v>
      </c>
      <c r="MA85" s="1">
        <v>2581</v>
      </c>
      <c r="MB85" s="1">
        <f t="shared" si="170"/>
        <v>1163</v>
      </c>
      <c r="MC85" s="5"/>
      <c r="MD85" s="5"/>
      <c r="ME85" s="2"/>
      <c r="MF85" s="1">
        <v>10</v>
      </c>
      <c r="MG85" s="1">
        <v>3166</v>
      </c>
      <c r="MH85" s="1">
        <f t="shared" si="94"/>
        <v>606</v>
      </c>
      <c r="MI85" s="1">
        <v>10</v>
      </c>
      <c r="MJ85" s="1">
        <v>3976</v>
      </c>
      <c r="MK85" s="1">
        <f t="shared" si="95"/>
        <v>1332</v>
      </c>
      <c r="ML85" s="1">
        <v>10</v>
      </c>
      <c r="MM85" s="1">
        <v>3102</v>
      </c>
      <c r="MN85" s="1">
        <f t="shared" si="96"/>
        <v>326</v>
      </c>
      <c r="MO85" s="1">
        <v>10</v>
      </c>
      <c r="MP85" s="1">
        <v>4355</v>
      </c>
      <c r="MQ85" s="1">
        <f t="shared" si="97"/>
        <v>1535</v>
      </c>
      <c r="MS85" s="5"/>
      <c r="MT85" s="5"/>
      <c r="MU85" s="1">
        <v>10</v>
      </c>
      <c r="MV85" s="1">
        <v>1896</v>
      </c>
      <c r="MW85" s="1">
        <f t="shared" si="98"/>
        <v>568</v>
      </c>
      <c r="MX85" s="1">
        <v>10</v>
      </c>
      <c r="MY85" s="1">
        <v>2342</v>
      </c>
      <c r="MZ85" s="1">
        <f t="shared" si="99"/>
        <v>1050</v>
      </c>
      <c r="NA85" s="1">
        <v>10</v>
      </c>
      <c r="NB85" s="1">
        <v>1799</v>
      </c>
      <c r="NC85" s="1">
        <f t="shared" si="100"/>
        <v>492</v>
      </c>
      <c r="ND85" s="1">
        <v>10</v>
      </c>
      <c r="NE85" s="1">
        <v>2460</v>
      </c>
      <c r="NF85" s="1">
        <f t="shared" si="101"/>
        <v>1147</v>
      </c>
      <c r="NH85" s="5"/>
      <c r="NI85" s="5"/>
      <c r="NJ85" s="1">
        <v>10</v>
      </c>
      <c r="NK85" s="1">
        <v>2555</v>
      </c>
      <c r="NL85" s="1">
        <f t="shared" si="102"/>
        <v>1114</v>
      </c>
      <c r="NM85" s="1">
        <v>10</v>
      </c>
      <c r="NN85" s="1">
        <v>2237</v>
      </c>
      <c r="NO85" s="1">
        <f t="shared" si="103"/>
        <v>820</v>
      </c>
      <c r="NP85" s="1">
        <v>10</v>
      </c>
      <c r="NQ85" s="1">
        <v>2502</v>
      </c>
      <c r="NR85" s="1">
        <f t="shared" si="104"/>
        <v>1111</v>
      </c>
      <c r="NS85" s="1">
        <v>10</v>
      </c>
      <c r="NT85" s="1">
        <v>1754</v>
      </c>
      <c r="NU85" s="1">
        <f t="shared" si="105"/>
        <v>464</v>
      </c>
    </row>
    <row r="86" spans="1:385" x14ac:dyDescent="0.25">
      <c r="A86" s="2"/>
      <c r="B86" s="1">
        <v>11</v>
      </c>
      <c r="C86" s="1">
        <v>1211</v>
      </c>
      <c r="D86" s="1">
        <f t="shared" si="87"/>
        <v>159</v>
      </c>
      <c r="E86" s="1">
        <v>11</v>
      </c>
      <c r="F86" s="1">
        <v>1200</v>
      </c>
      <c r="G86" s="1">
        <f t="shared" si="88"/>
        <v>160</v>
      </c>
      <c r="H86" s="1">
        <v>11</v>
      </c>
      <c r="I86" s="1">
        <v>1178</v>
      </c>
      <c r="J86" s="1">
        <f t="shared" si="89"/>
        <v>152</v>
      </c>
      <c r="K86" s="1">
        <v>11</v>
      </c>
      <c r="L86" s="1">
        <v>1166</v>
      </c>
      <c r="M86" s="1">
        <f t="shared" si="90"/>
        <v>116</v>
      </c>
      <c r="N86" s="1">
        <v>11</v>
      </c>
      <c r="O86" s="1">
        <v>1162</v>
      </c>
      <c r="P86" s="1">
        <f t="shared" si="91"/>
        <v>107</v>
      </c>
      <c r="S86" s="5"/>
      <c r="T86" s="1">
        <v>11</v>
      </c>
      <c r="U86" s="1">
        <v>1236.75865580448</v>
      </c>
      <c r="V86" s="1">
        <f>U86-V72</f>
        <v>203.94149662768473</v>
      </c>
      <c r="W86" s="1">
        <v>11</v>
      </c>
      <c r="X86" s="1">
        <v>1149.3990267639899</v>
      </c>
      <c r="Y86" s="1">
        <f>X86-Y72</f>
        <v>116.58186758719467</v>
      </c>
      <c r="Z86" s="1">
        <v>11</v>
      </c>
      <c r="AA86" s="1">
        <v>1250.0015974440901</v>
      </c>
      <c r="AB86" s="1">
        <f>AA86-AB72</f>
        <v>239.45532882721341</v>
      </c>
      <c r="AC86" s="1">
        <v>11</v>
      </c>
      <c r="AD86" s="1">
        <v>1168.3906976744199</v>
      </c>
      <c r="AE86" s="1">
        <f>AD86-AE72</f>
        <v>164.19847252277464</v>
      </c>
      <c r="AI86" s="1">
        <v>11</v>
      </c>
      <c r="AJ86" s="1">
        <v>1553.05580693816</v>
      </c>
      <c r="AK86" s="1">
        <f>AJ86-AK72</f>
        <v>54.742879947383244</v>
      </c>
      <c r="AL86" s="1">
        <v>11</v>
      </c>
      <c r="AM86" s="1">
        <v>1618.5</v>
      </c>
      <c r="AN86" s="1">
        <f>AM86-AN72</f>
        <v>59.819180899113235</v>
      </c>
      <c r="AO86" s="1">
        <v>11</v>
      </c>
      <c r="AP86" s="1">
        <v>1699.13525935653</v>
      </c>
      <c r="AQ86" s="1">
        <f>AP86-AQ72</f>
        <v>64.870112005260125</v>
      </c>
      <c r="AR86" s="1">
        <v>11</v>
      </c>
      <c r="AS86" s="1">
        <v>1765.0412903225799</v>
      </c>
      <c r="AT86" s="1">
        <f>AS86-AT72</f>
        <v>124.94054585402978</v>
      </c>
      <c r="AV86" s="5"/>
      <c r="AW86" s="2"/>
      <c r="AX86" s="1">
        <v>11</v>
      </c>
      <c r="AY86" s="1">
        <v>2358</v>
      </c>
      <c r="AZ86" s="1">
        <f t="shared" si="106"/>
        <v>1302</v>
      </c>
      <c r="BA86" s="1">
        <v>11</v>
      </c>
      <c r="BB86" s="1">
        <v>1624</v>
      </c>
      <c r="BC86" s="1">
        <f t="shared" si="107"/>
        <v>589</v>
      </c>
      <c r="BD86" s="1">
        <v>11</v>
      </c>
      <c r="BE86" s="1">
        <v>1736</v>
      </c>
      <c r="BF86" s="1">
        <f t="shared" si="108"/>
        <v>723</v>
      </c>
      <c r="BG86" s="1">
        <v>11</v>
      </c>
      <c r="BH86" s="1">
        <v>2134</v>
      </c>
      <c r="BI86" s="1">
        <f t="shared" si="109"/>
        <v>1078</v>
      </c>
      <c r="BJ86" s="1">
        <v>11</v>
      </c>
      <c r="BK86" s="1">
        <v>1710</v>
      </c>
      <c r="BL86" s="1">
        <f t="shared" si="110"/>
        <v>697</v>
      </c>
      <c r="BN86" s="5"/>
      <c r="BP86" s="1">
        <v>11</v>
      </c>
      <c r="BQ86" s="1">
        <v>1737.79628064243</v>
      </c>
      <c r="BR86" s="1">
        <f>BQ86-BR72</f>
        <v>376.09793801485694</v>
      </c>
      <c r="BS86" s="1">
        <v>11</v>
      </c>
      <c r="BT86" s="1">
        <v>2124.3371924746698</v>
      </c>
      <c r="BU86" s="1">
        <f>BT86-BU72</f>
        <v>763.76557852669998</v>
      </c>
      <c r="BV86" s="1">
        <v>11</v>
      </c>
      <c r="BW86" s="1">
        <v>2038.04683840749</v>
      </c>
      <c r="BX86" s="1">
        <f>BW86-BX72</f>
        <v>621.85118011560644</v>
      </c>
      <c r="BY86" s="1">
        <v>11</v>
      </c>
      <c r="BZ86" s="1">
        <v>2025.5087881591101</v>
      </c>
      <c r="CA86" s="1">
        <f>BZ86-CA72</f>
        <v>671.7714914351568</v>
      </c>
      <c r="CC86" s="5"/>
      <c r="CD86" s="5"/>
      <c r="CE86" s="1">
        <v>11</v>
      </c>
      <c r="CF86" s="1">
        <v>2488.4315673289202</v>
      </c>
      <c r="CG86" s="1">
        <f t="shared" si="111"/>
        <v>914.43156732892021</v>
      </c>
      <c r="CH86" s="1">
        <v>11</v>
      </c>
      <c r="CI86" s="1">
        <v>2582.3229974160199</v>
      </c>
      <c r="CJ86" s="1">
        <f t="shared" si="112"/>
        <v>581.32299741601992</v>
      </c>
      <c r="CK86" s="1">
        <v>11</v>
      </c>
      <c r="CL86" s="1">
        <v>2761.5591647331798</v>
      </c>
      <c r="CM86" s="1">
        <f t="shared" si="113"/>
        <v>1110.5591647331798</v>
      </c>
      <c r="CN86" s="1">
        <v>11</v>
      </c>
      <c r="CO86" s="1">
        <v>1793.64431137725</v>
      </c>
      <c r="CP86" s="1">
        <f t="shared" si="114"/>
        <v>454.64431137725001</v>
      </c>
      <c r="CQ86" s="5"/>
      <c r="CR86" s="5"/>
      <c r="CS86" s="2"/>
      <c r="CT86" s="1">
        <v>11</v>
      </c>
      <c r="CU86" s="1">
        <v>1813.8245755861001</v>
      </c>
      <c r="CV86" s="1">
        <f t="shared" si="115"/>
        <v>323.82457558610008</v>
      </c>
      <c r="CW86" s="1">
        <v>11</v>
      </c>
      <c r="CX86" s="1">
        <v>1968.1231404958701</v>
      </c>
      <c r="CY86" s="1">
        <f t="shared" si="92"/>
        <v>140.17333333332999</v>
      </c>
      <c r="CZ86" s="1">
        <v>11</v>
      </c>
      <c r="DA86" s="1">
        <v>1871.12647289866</v>
      </c>
      <c r="DB86" s="1">
        <f t="shared" si="116"/>
        <v>420.12647289866004</v>
      </c>
      <c r="DC86" s="1">
        <v>11</v>
      </c>
      <c r="DD86" s="1">
        <v>1831.5408348457299</v>
      </c>
      <c r="DE86" s="1">
        <f t="shared" si="117"/>
        <v>684.54083484572993</v>
      </c>
      <c r="DG86" s="5"/>
      <c r="DH86" s="5"/>
      <c r="DI86" s="1">
        <v>11</v>
      </c>
      <c r="DJ86" s="1">
        <v>1917.0213197969499</v>
      </c>
      <c r="DK86" s="1">
        <f t="shared" si="118"/>
        <v>963.02131979694991</v>
      </c>
      <c r="DL86" s="1">
        <v>11</v>
      </c>
      <c r="DM86" s="1">
        <v>1415.5059687787</v>
      </c>
      <c r="DN86" s="1">
        <f t="shared" si="119"/>
        <v>480.50596877869998</v>
      </c>
      <c r="DO86" s="1">
        <v>11</v>
      </c>
      <c r="DP86" s="1">
        <v>1560.4532677442</v>
      </c>
      <c r="DQ86" s="1">
        <f t="shared" si="120"/>
        <v>585.45326774420005</v>
      </c>
      <c r="DR86" s="1">
        <v>11</v>
      </c>
      <c r="DS86" s="1">
        <v>1375.1083333333299</v>
      </c>
      <c r="DT86" s="1">
        <f t="shared" si="121"/>
        <v>358.10833333332994</v>
      </c>
      <c r="DV86" s="5"/>
      <c r="DW86" s="5"/>
      <c r="DX86" s="1">
        <v>11</v>
      </c>
      <c r="DY86" s="1">
        <v>1841.18465655665</v>
      </c>
      <c r="DZ86" s="1">
        <f t="shared" si="122"/>
        <v>370.18465655665</v>
      </c>
      <c r="EA86" s="1">
        <v>11</v>
      </c>
      <c r="EB86" s="1">
        <v>2494.4954407294799</v>
      </c>
      <c r="EC86" s="1">
        <f t="shared" si="123"/>
        <v>305.49544072947992</v>
      </c>
      <c r="ED86" s="1">
        <v>11</v>
      </c>
      <c r="EE86" s="1">
        <v>2417.2714041095901</v>
      </c>
      <c r="EF86" s="1">
        <f t="shared" si="124"/>
        <v>-20.728595890409906</v>
      </c>
      <c r="EG86" s="1">
        <v>11</v>
      </c>
      <c r="EH86" s="1">
        <v>2898.04369747899</v>
      </c>
      <c r="EI86" s="1">
        <f t="shared" si="125"/>
        <v>194.04369747899</v>
      </c>
      <c r="EJ86" s="5"/>
      <c r="EK86" s="5"/>
      <c r="EL86" s="2"/>
      <c r="EM86" s="1">
        <v>11</v>
      </c>
      <c r="EN86" s="1">
        <v>1814.29776847978</v>
      </c>
      <c r="EO86" s="1">
        <f t="shared" si="126"/>
        <v>707.29776847977996</v>
      </c>
      <c r="EP86" s="1">
        <v>11</v>
      </c>
      <c r="EQ86" s="1">
        <v>1575.3650126156399</v>
      </c>
      <c r="ER86" s="1">
        <f t="shared" si="93"/>
        <v>399.85922330096992</v>
      </c>
      <c r="ES86" s="1">
        <v>11</v>
      </c>
      <c r="ET86" s="1">
        <v>1734.17075773746</v>
      </c>
      <c r="EU86" s="1">
        <f t="shared" si="127"/>
        <v>615.17075773746001</v>
      </c>
      <c r="EV86" s="1">
        <v>11</v>
      </c>
      <c r="EW86" s="1">
        <v>2089.61136890951</v>
      </c>
      <c r="EX86" s="1">
        <f t="shared" si="128"/>
        <v>942.61136890951002</v>
      </c>
      <c r="EZ86" s="5"/>
      <c r="FA86" s="5"/>
      <c r="FB86" s="1">
        <v>11</v>
      </c>
      <c r="FC86" s="1">
        <v>2182.6338672768902</v>
      </c>
      <c r="FD86" s="1">
        <f t="shared" si="129"/>
        <v>584.63386727689021</v>
      </c>
      <c r="FE86" s="1">
        <v>11</v>
      </c>
      <c r="FF86" s="1">
        <v>2188.9250551065402</v>
      </c>
      <c r="FG86" s="1">
        <f t="shared" si="130"/>
        <v>606.92505510654019</v>
      </c>
      <c r="FH86" s="1">
        <v>11</v>
      </c>
      <c r="FI86" s="1">
        <v>2602.6871750433302</v>
      </c>
      <c r="FJ86" s="1">
        <f t="shared" si="131"/>
        <v>667.68717504333017</v>
      </c>
      <c r="FK86" s="1">
        <v>11</v>
      </c>
      <c r="FL86" s="1">
        <v>2449.4854460093902</v>
      </c>
      <c r="FM86" s="1">
        <f t="shared" si="132"/>
        <v>536.48544600939022</v>
      </c>
      <c r="FO86" s="5"/>
      <c r="FP86" s="5"/>
      <c r="FQ86" s="1">
        <v>11</v>
      </c>
      <c r="FR86" s="1">
        <v>4640.1283138918297</v>
      </c>
      <c r="FS86" s="1">
        <f t="shared" si="133"/>
        <v>1582.1283138918297</v>
      </c>
      <c r="FT86" s="1">
        <v>11</v>
      </c>
      <c r="FU86" s="1">
        <v>4478.0987925356703</v>
      </c>
      <c r="FV86" s="1">
        <f t="shared" si="134"/>
        <v>1185.0987925356703</v>
      </c>
      <c r="FW86" s="1">
        <v>11</v>
      </c>
      <c r="FX86" s="1">
        <v>5078.8341194968598</v>
      </c>
      <c r="FY86" s="1">
        <f t="shared" si="135"/>
        <v>1536.8341194968598</v>
      </c>
      <c r="FZ86" s="1">
        <v>11</v>
      </c>
      <c r="GA86" s="1">
        <v>5062.7053490480503</v>
      </c>
      <c r="GB86" s="1">
        <f t="shared" si="136"/>
        <v>1514.7053490480503</v>
      </c>
      <c r="GE86" s="5"/>
      <c r="GF86" s="1">
        <v>11</v>
      </c>
      <c r="GG86" s="1">
        <v>2025.5649935649899</v>
      </c>
      <c r="GH86" s="1">
        <f t="shared" si="137"/>
        <v>571.56499356498989</v>
      </c>
      <c r="GI86" s="1">
        <v>11</v>
      </c>
      <c r="GJ86" s="1">
        <v>1963.32196589769</v>
      </c>
      <c r="GK86" s="1">
        <f t="shared" si="138"/>
        <v>530.32196589769001</v>
      </c>
      <c r="GL86" s="1">
        <v>11</v>
      </c>
      <c r="GM86" s="1">
        <v>2115.4041095890402</v>
      </c>
      <c r="GN86" s="1">
        <f t="shared" si="139"/>
        <v>647.40410958904022</v>
      </c>
      <c r="GO86" s="1">
        <v>11</v>
      </c>
      <c r="GP86" s="1">
        <v>2980.21272158498</v>
      </c>
      <c r="GQ86" s="1">
        <f t="shared" si="140"/>
        <v>765.21272158498005</v>
      </c>
      <c r="GR86" s="5"/>
      <c r="GS86" s="5"/>
      <c r="GT86" s="2"/>
      <c r="GU86" s="1">
        <v>11</v>
      </c>
      <c r="GV86" s="1">
        <v>15938</v>
      </c>
      <c r="GW86" s="1">
        <f t="shared" si="141"/>
        <v>14766</v>
      </c>
      <c r="GX86" s="1">
        <v>11</v>
      </c>
      <c r="GY86" s="1">
        <v>16383</v>
      </c>
      <c r="GZ86" s="1">
        <f t="shared" si="142"/>
        <v>15283</v>
      </c>
      <c r="HA86" s="1">
        <v>11</v>
      </c>
      <c r="HB86" s="1">
        <v>16382</v>
      </c>
      <c r="HC86" s="1">
        <f t="shared" si="143"/>
        <v>15169</v>
      </c>
      <c r="HD86" s="1">
        <v>11</v>
      </c>
      <c r="HE86" s="1">
        <v>16383</v>
      </c>
      <c r="HF86" s="1">
        <f t="shared" si="144"/>
        <v>14939</v>
      </c>
      <c r="HG86" s="1">
        <v>11</v>
      </c>
      <c r="HH86" s="1">
        <v>16382</v>
      </c>
      <c r="HI86" s="1">
        <f t="shared" si="145"/>
        <v>15144</v>
      </c>
      <c r="HL86" s="5"/>
      <c r="HM86" s="1">
        <v>11</v>
      </c>
      <c r="HN86" s="1">
        <v>16380.871040724</v>
      </c>
      <c r="HO86" s="1">
        <f>HN86-HO72</f>
        <v>14797.184167482823</v>
      </c>
      <c r="HP86" s="1">
        <v>11</v>
      </c>
      <c r="HQ86" s="1">
        <v>16382.720610687</v>
      </c>
      <c r="HR86" s="1">
        <f>HQ86-HR72</f>
        <v>14750.976621496897</v>
      </c>
      <c r="HS86" s="1">
        <v>11</v>
      </c>
      <c r="HT86" s="1">
        <v>16364.2164179104</v>
      </c>
      <c r="HU86" s="1">
        <f>HT86-HU72</f>
        <v>14872.26400715984</v>
      </c>
      <c r="HV86" s="1">
        <v>11</v>
      </c>
      <c r="HW86" s="1">
        <v>16381.2871835443</v>
      </c>
      <c r="HX86" s="1">
        <f>HW86-HX72</f>
        <v>15174.453311798174</v>
      </c>
      <c r="HZ86" s="5"/>
      <c r="IA86" s="5"/>
      <c r="IB86" s="1">
        <v>11</v>
      </c>
      <c r="IC86" s="1">
        <v>16382.4535104364</v>
      </c>
      <c r="ID86" s="1">
        <f>IC86-ID72</f>
        <v>15351.646184579045</v>
      </c>
      <c r="IE86" s="1">
        <v>11</v>
      </c>
      <c r="IF86" s="1">
        <v>16381.893673110701</v>
      </c>
      <c r="IG86" s="1">
        <f>IF86-IG72</f>
        <v>15279.983222970861</v>
      </c>
      <c r="IH86" s="1">
        <v>11</v>
      </c>
      <c r="II86" s="1">
        <v>16375.307692307701</v>
      </c>
      <c r="IJ86" s="1">
        <f>II86-IJ72</f>
        <v>15229.230579280767</v>
      </c>
      <c r="IK86" s="1">
        <v>11</v>
      </c>
      <c r="IL86" s="1">
        <v>16371.7425742574</v>
      </c>
      <c r="IM86" s="1">
        <f>IL86-IM72</f>
        <v>15191.238931135949</v>
      </c>
      <c r="IN86" s="5"/>
      <c r="IO86" s="5"/>
      <c r="IP86" s="2"/>
      <c r="IQ86" s="1">
        <v>11</v>
      </c>
      <c r="IR86" s="1">
        <v>4777</v>
      </c>
      <c r="IS86" s="1">
        <f t="shared" si="146"/>
        <v>3831</v>
      </c>
      <c r="IT86" s="1">
        <v>11</v>
      </c>
      <c r="IU86" s="1">
        <v>4499</v>
      </c>
      <c r="IV86" s="1">
        <f t="shared" si="147"/>
        <v>3544</v>
      </c>
      <c r="IW86" s="1">
        <v>11</v>
      </c>
      <c r="IX86" s="1">
        <v>6125</v>
      </c>
      <c r="IY86" s="1">
        <f t="shared" si="148"/>
        <v>5186</v>
      </c>
      <c r="IZ86" s="1">
        <v>11</v>
      </c>
      <c r="JA86" s="1">
        <v>4174</v>
      </c>
      <c r="JB86" s="1">
        <f t="shared" si="149"/>
        <v>3257</v>
      </c>
      <c r="JC86" s="1">
        <v>11</v>
      </c>
      <c r="JD86" s="1">
        <v>6969</v>
      </c>
      <c r="JE86" s="1">
        <f t="shared" si="150"/>
        <v>6024</v>
      </c>
      <c r="JG86" s="5"/>
      <c r="JH86" s="5"/>
      <c r="JI86" s="1">
        <v>11</v>
      </c>
      <c r="JJ86" s="1">
        <v>5313.4167450611503</v>
      </c>
      <c r="JK86" s="1">
        <f t="shared" si="151"/>
        <v>4237.4167450611503</v>
      </c>
      <c r="JL86" s="1">
        <v>11</v>
      </c>
      <c r="JM86" s="1">
        <v>6020.2859903381604</v>
      </c>
      <c r="JN86" s="1">
        <f t="shared" si="152"/>
        <v>4999.2859903381604</v>
      </c>
      <c r="JO86" s="1">
        <v>11</v>
      </c>
      <c r="JP86" s="1">
        <v>5956.2083333333303</v>
      </c>
      <c r="JQ86" s="1">
        <f t="shared" si="153"/>
        <v>4872.2083333333303</v>
      </c>
      <c r="JR86" s="1">
        <v>11</v>
      </c>
      <c r="JS86" s="1">
        <v>5061.7664092664099</v>
      </c>
      <c r="JT86" s="1">
        <f t="shared" si="154"/>
        <v>3975.7664092664099</v>
      </c>
      <c r="JV86" s="5"/>
      <c r="JW86" s="5"/>
      <c r="JX86" s="1">
        <v>11</v>
      </c>
      <c r="JY86" s="1">
        <v>8712.8299389002004</v>
      </c>
      <c r="JZ86" s="1">
        <f t="shared" si="155"/>
        <v>7074.8299389002004</v>
      </c>
      <c r="KA86" s="1">
        <v>11</v>
      </c>
      <c r="KB86" s="1">
        <v>6736.2475171886899</v>
      </c>
      <c r="KC86" s="1">
        <f t="shared" si="156"/>
        <v>5204.2475171886899</v>
      </c>
      <c r="KD86" s="1">
        <v>11</v>
      </c>
      <c r="KE86" s="1">
        <v>5081.4054054054004</v>
      </c>
      <c r="KF86" s="1">
        <f t="shared" si="157"/>
        <v>3590.4054054054004</v>
      </c>
      <c r="KG86" s="1">
        <v>11</v>
      </c>
      <c r="KH86" s="1">
        <v>5128.9724560061204</v>
      </c>
      <c r="KI86" s="1">
        <f t="shared" si="158"/>
        <v>3648.9724560061204</v>
      </c>
      <c r="KJ86" s="5"/>
      <c r="KK86" s="5"/>
      <c r="KL86" s="2"/>
      <c r="KM86" s="1">
        <v>11</v>
      </c>
      <c r="KN86" s="1">
        <v>2202</v>
      </c>
      <c r="KO86" s="1">
        <f t="shared" si="159"/>
        <v>984</v>
      </c>
      <c r="KP86" s="1">
        <v>11</v>
      </c>
      <c r="KQ86" s="1">
        <v>1939</v>
      </c>
      <c r="KR86" s="1">
        <f t="shared" si="160"/>
        <v>728</v>
      </c>
      <c r="KS86" s="1">
        <v>11</v>
      </c>
      <c r="KT86" s="1">
        <v>2483</v>
      </c>
      <c r="KU86" s="1">
        <f t="shared" si="161"/>
        <v>1281</v>
      </c>
      <c r="KV86" s="1">
        <v>11</v>
      </c>
      <c r="KW86" s="1">
        <v>1696</v>
      </c>
      <c r="KX86" s="1">
        <f t="shared" si="162"/>
        <v>509</v>
      </c>
      <c r="KZ86" s="5"/>
      <c r="LA86" s="5"/>
      <c r="LB86" s="1">
        <v>11</v>
      </c>
      <c r="LC86" s="1">
        <v>2301</v>
      </c>
      <c r="LD86" s="1">
        <f t="shared" si="163"/>
        <v>712</v>
      </c>
      <c r="LE86" s="1">
        <v>11</v>
      </c>
      <c r="LF86" s="1">
        <v>1654</v>
      </c>
      <c r="LG86" s="1">
        <f t="shared" si="164"/>
        <v>141</v>
      </c>
      <c r="LH86" s="1">
        <v>11</v>
      </c>
      <c r="LI86" s="1">
        <v>1977</v>
      </c>
      <c r="LJ86" s="1">
        <f t="shared" si="165"/>
        <v>383</v>
      </c>
      <c r="LK86" s="1">
        <v>11</v>
      </c>
      <c r="LL86" s="1">
        <v>2460</v>
      </c>
      <c r="LM86" s="1">
        <f t="shared" si="166"/>
        <v>853</v>
      </c>
      <c r="LO86" s="5"/>
      <c r="LP86" s="5"/>
      <c r="LQ86" s="1">
        <v>11</v>
      </c>
      <c r="LR86" s="1">
        <v>2628</v>
      </c>
      <c r="LS86" s="1">
        <f t="shared" si="167"/>
        <v>1334</v>
      </c>
      <c r="LT86" s="1">
        <v>11</v>
      </c>
      <c r="LU86" s="1">
        <v>1445</v>
      </c>
      <c r="LV86" s="1">
        <f t="shared" si="168"/>
        <v>22</v>
      </c>
      <c r="LW86" s="1">
        <v>11</v>
      </c>
      <c r="LX86" s="1">
        <v>1801</v>
      </c>
      <c r="LY86" s="1">
        <f t="shared" si="169"/>
        <v>495</v>
      </c>
      <c r="LZ86" s="1">
        <v>11</v>
      </c>
      <c r="MA86" s="1">
        <v>2268</v>
      </c>
      <c r="MB86" s="1">
        <f t="shared" si="170"/>
        <v>850</v>
      </c>
      <c r="MC86" s="5"/>
      <c r="MD86" s="5"/>
      <c r="ME86" s="2"/>
      <c r="MF86" s="1">
        <v>11</v>
      </c>
      <c r="MG86" s="1">
        <v>4222</v>
      </c>
      <c r="MH86" s="1">
        <f t="shared" si="94"/>
        <v>1662</v>
      </c>
      <c r="MI86" s="1">
        <v>11</v>
      </c>
      <c r="MJ86" s="1">
        <v>4200</v>
      </c>
      <c r="MK86" s="1">
        <f t="shared" si="95"/>
        <v>1556</v>
      </c>
      <c r="ML86" s="1">
        <v>11</v>
      </c>
      <c r="MM86" s="1">
        <v>3362</v>
      </c>
      <c r="MN86" s="1">
        <f t="shared" si="96"/>
        <v>586</v>
      </c>
      <c r="MO86" s="1">
        <v>11</v>
      </c>
      <c r="MP86" s="1">
        <v>4624</v>
      </c>
      <c r="MQ86" s="1">
        <f t="shared" si="97"/>
        <v>1804</v>
      </c>
      <c r="MS86" s="5"/>
      <c r="MT86" s="5"/>
      <c r="MU86" s="1">
        <v>11</v>
      </c>
      <c r="MV86" s="1">
        <v>1922</v>
      </c>
      <c r="MW86" s="1">
        <f t="shared" si="98"/>
        <v>594</v>
      </c>
      <c r="MX86" s="1">
        <v>11</v>
      </c>
      <c r="MY86" s="1">
        <v>2210</v>
      </c>
      <c r="MZ86" s="1">
        <f t="shared" si="99"/>
        <v>918</v>
      </c>
      <c r="NA86" s="1">
        <v>11</v>
      </c>
      <c r="NB86" s="1">
        <v>1842</v>
      </c>
      <c r="NC86" s="1">
        <f t="shared" si="100"/>
        <v>535</v>
      </c>
      <c r="ND86" s="1">
        <v>11</v>
      </c>
      <c r="NE86" s="1">
        <v>2154</v>
      </c>
      <c r="NF86" s="1">
        <f t="shared" si="101"/>
        <v>841</v>
      </c>
      <c r="NH86" s="5"/>
      <c r="NI86" s="5"/>
      <c r="NJ86" s="1">
        <v>11</v>
      </c>
      <c r="NK86" s="1">
        <v>1972</v>
      </c>
      <c r="NL86" s="1">
        <f t="shared" si="102"/>
        <v>531</v>
      </c>
      <c r="NM86" s="1">
        <v>11</v>
      </c>
      <c r="NN86" s="1">
        <v>2652</v>
      </c>
      <c r="NO86" s="1">
        <f t="shared" si="103"/>
        <v>1235</v>
      </c>
      <c r="NP86" s="1">
        <v>11</v>
      </c>
      <c r="NQ86" s="1">
        <v>2700</v>
      </c>
      <c r="NR86" s="1">
        <f t="shared" si="104"/>
        <v>1309</v>
      </c>
      <c r="NS86" s="1">
        <v>11</v>
      </c>
      <c r="NT86" s="1">
        <v>1846</v>
      </c>
      <c r="NU86" s="1">
        <f t="shared" si="105"/>
        <v>556</v>
      </c>
    </row>
    <row r="87" spans="1:385" x14ac:dyDescent="0.25">
      <c r="A87" s="2"/>
      <c r="B87" s="1">
        <v>12</v>
      </c>
      <c r="C87" s="1">
        <v>1128</v>
      </c>
      <c r="D87" s="1">
        <f t="shared" si="87"/>
        <v>76</v>
      </c>
      <c r="E87" s="1">
        <v>12</v>
      </c>
      <c r="F87" s="1">
        <v>1227</v>
      </c>
      <c r="G87" s="1">
        <f t="shared" si="88"/>
        <v>187</v>
      </c>
      <c r="H87" s="1">
        <v>12</v>
      </c>
      <c r="I87" s="1">
        <v>1157</v>
      </c>
      <c r="J87" s="1">
        <f t="shared" si="89"/>
        <v>131</v>
      </c>
      <c r="K87" s="1">
        <v>12</v>
      </c>
      <c r="L87" s="1">
        <v>1191</v>
      </c>
      <c r="M87" s="1">
        <f t="shared" si="90"/>
        <v>141</v>
      </c>
      <c r="N87" s="1">
        <v>12</v>
      </c>
      <c r="O87" s="1">
        <v>1158</v>
      </c>
      <c r="P87" s="1">
        <f t="shared" si="91"/>
        <v>103</v>
      </c>
      <c r="S87" s="5"/>
      <c r="T87" s="1">
        <v>12</v>
      </c>
      <c r="U87" s="1">
        <v>1279.80816326531</v>
      </c>
      <c r="V87" s="1">
        <f>U87-V72</f>
        <v>246.99100408851473</v>
      </c>
      <c r="W87" s="1">
        <v>12</v>
      </c>
      <c r="X87" s="1">
        <v>1271.81700404858</v>
      </c>
      <c r="Y87" s="1">
        <f>X87-Y72</f>
        <v>238.99984487178472</v>
      </c>
      <c r="Z87" s="1">
        <v>12</v>
      </c>
      <c r="AA87" s="1">
        <v>1203.2760540970601</v>
      </c>
      <c r="AB87" s="1">
        <f>AA87-AB72</f>
        <v>192.72978548018341</v>
      </c>
      <c r="AC87" s="1">
        <v>12</v>
      </c>
      <c r="AD87" s="1">
        <v>1334.7893500391499</v>
      </c>
      <c r="AE87" s="1">
        <f>AD87-AE72</f>
        <v>330.59712488750461</v>
      </c>
      <c r="AI87" s="1">
        <v>12</v>
      </c>
      <c r="AJ87" s="1">
        <v>1614.4546142208801</v>
      </c>
      <c r="AK87" s="1">
        <f>AJ87-AK72</f>
        <v>116.14168723010334</v>
      </c>
      <c r="AL87" s="1">
        <v>12</v>
      </c>
      <c r="AM87" s="1">
        <v>1681.85839514498</v>
      </c>
      <c r="AN87" s="1">
        <f>AM87-AN72</f>
        <v>123.17757604409326</v>
      </c>
      <c r="AO87" s="1">
        <v>12</v>
      </c>
      <c r="AP87" s="1">
        <v>1725.8211488250699</v>
      </c>
      <c r="AQ87" s="1">
        <f>AP87-AQ72</f>
        <v>91.556001473800052</v>
      </c>
      <c r="AR87" s="1">
        <v>12</v>
      </c>
      <c r="AS87" s="1">
        <v>1801.7410256410301</v>
      </c>
      <c r="AT87" s="1">
        <f>AS87-AT72</f>
        <v>161.64028117247994</v>
      </c>
      <c r="AV87" s="5"/>
      <c r="AW87" s="2"/>
      <c r="AX87" s="1">
        <v>12</v>
      </c>
      <c r="AY87" s="1">
        <v>2066</v>
      </c>
      <c r="AZ87" s="1">
        <f t="shared" si="106"/>
        <v>1010</v>
      </c>
      <c r="BA87" s="1">
        <v>12</v>
      </c>
      <c r="BB87" s="1">
        <v>2238</v>
      </c>
      <c r="BC87" s="1">
        <f t="shared" si="107"/>
        <v>1203</v>
      </c>
      <c r="BD87" s="1">
        <v>12</v>
      </c>
      <c r="BE87" s="1">
        <v>2179</v>
      </c>
      <c r="BF87" s="1">
        <f t="shared" si="108"/>
        <v>1166</v>
      </c>
      <c r="BG87" s="1">
        <v>12</v>
      </c>
      <c r="BH87" s="1">
        <v>1940</v>
      </c>
      <c r="BI87" s="1">
        <f t="shared" si="109"/>
        <v>884</v>
      </c>
      <c r="BJ87" s="1">
        <v>12</v>
      </c>
      <c r="BK87" s="1">
        <v>2078</v>
      </c>
      <c r="BL87" s="1">
        <f t="shared" si="110"/>
        <v>1065</v>
      </c>
      <c r="BN87" s="5"/>
      <c r="BP87" s="1">
        <v>12</v>
      </c>
      <c r="BQ87" s="1">
        <v>1741.15922493682</v>
      </c>
      <c r="BR87" s="1">
        <f>BQ87-BR72</f>
        <v>379.46088230924693</v>
      </c>
      <c r="BS87" s="1">
        <v>12</v>
      </c>
      <c r="BT87" s="1">
        <v>2190.2849854227402</v>
      </c>
      <c r="BU87" s="1">
        <f>BT87-BU72</f>
        <v>829.71337147477038</v>
      </c>
      <c r="BV87" s="1">
        <v>12</v>
      </c>
      <c r="BW87" s="1">
        <v>2753.8189723320202</v>
      </c>
      <c r="BX87" s="1">
        <f>BW87-BX72</f>
        <v>1337.6233140401366</v>
      </c>
      <c r="BY87" s="1">
        <v>12</v>
      </c>
      <c r="BZ87" s="1">
        <v>1789.2646239554299</v>
      </c>
      <c r="CA87" s="1">
        <f>BZ87-CA72</f>
        <v>435.52732723147665</v>
      </c>
      <c r="CC87" s="5"/>
      <c r="CD87" s="5"/>
      <c r="CE87" s="1">
        <v>12</v>
      </c>
      <c r="CF87" s="1">
        <v>2630.36312849162</v>
      </c>
      <c r="CG87" s="1">
        <f t="shared" si="111"/>
        <v>1056.36312849162</v>
      </c>
      <c r="CH87" s="1">
        <v>12</v>
      </c>
      <c r="CI87" s="1">
        <v>3017.0378331900301</v>
      </c>
      <c r="CJ87" s="1">
        <f t="shared" si="112"/>
        <v>1016.0378331900301</v>
      </c>
      <c r="CK87" s="1">
        <v>12</v>
      </c>
      <c r="CL87" s="1">
        <v>2590.7129629629599</v>
      </c>
      <c r="CM87" s="1">
        <f t="shared" si="113"/>
        <v>939.71296296295986</v>
      </c>
      <c r="CN87" s="1">
        <v>12</v>
      </c>
      <c r="CO87" s="1">
        <v>1749.4915662650601</v>
      </c>
      <c r="CP87" s="1">
        <f t="shared" si="114"/>
        <v>410.4915662650601</v>
      </c>
      <c r="CQ87" s="5"/>
      <c r="CR87" s="5"/>
      <c r="CS87" s="2"/>
      <c r="CT87" s="1">
        <v>12</v>
      </c>
      <c r="CU87" s="1">
        <v>1990.8616144975299</v>
      </c>
      <c r="CV87" s="1">
        <f t="shared" si="115"/>
        <v>500.8616144975299</v>
      </c>
      <c r="CW87" s="1">
        <v>12</v>
      </c>
      <c r="CX87" s="1">
        <v>2002.6165289256201</v>
      </c>
      <c r="CY87" s="1">
        <f t="shared" si="92"/>
        <v>191.72239422084999</v>
      </c>
      <c r="CZ87" s="1">
        <v>12</v>
      </c>
      <c r="DA87" s="1">
        <v>1904.6106750392501</v>
      </c>
      <c r="DB87" s="1">
        <f t="shared" si="116"/>
        <v>453.61067503925005</v>
      </c>
      <c r="DC87" s="1">
        <v>12</v>
      </c>
      <c r="DD87" s="1">
        <v>1944.01639344262</v>
      </c>
      <c r="DE87" s="1">
        <f t="shared" si="117"/>
        <v>797.01639344262003</v>
      </c>
      <c r="DG87" s="5"/>
      <c r="DH87" s="5"/>
      <c r="DI87" s="1">
        <v>12</v>
      </c>
      <c r="DJ87" s="1">
        <v>1526.39307535642</v>
      </c>
      <c r="DK87" s="1">
        <f t="shared" si="118"/>
        <v>572.39307535642001</v>
      </c>
      <c r="DL87" s="1">
        <v>12</v>
      </c>
      <c r="DM87" s="1">
        <v>1339.91155234657</v>
      </c>
      <c r="DN87" s="1">
        <f t="shared" si="119"/>
        <v>404.91155234657003</v>
      </c>
      <c r="DO87" s="1">
        <v>12</v>
      </c>
      <c r="DP87" s="1">
        <v>1843.5906228131601</v>
      </c>
      <c r="DQ87" s="1">
        <f t="shared" si="120"/>
        <v>868.59062281316005</v>
      </c>
      <c r="DR87" s="1">
        <v>12</v>
      </c>
      <c r="DS87" s="1">
        <v>1417.1186264308001</v>
      </c>
      <c r="DT87" s="1">
        <f t="shared" si="121"/>
        <v>400.11862643080008</v>
      </c>
      <c r="DV87" s="5"/>
      <c r="DW87" s="5"/>
      <c r="DX87" s="1">
        <v>12</v>
      </c>
      <c r="DY87" s="1">
        <v>1781.4901256732501</v>
      </c>
      <c r="DZ87" s="1">
        <f t="shared" si="122"/>
        <v>310.49012567325008</v>
      </c>
      <c r="EA87" s="1">
        <v>12</v>
      </c>
      <c r="EB87" s="1">
        <v>2483.9065561416701</v>
      </c>
      <c r="EC87" s="1">
        <f t="shared" si="123"/>
        <v>294.90655614167008</v>
      </c>
      <c r="ED87" s="1">
        <v>12</v>
      </c>
      <c r="EE87" s="1">
        <v>2637.7119377162599</v>
      </c>
      <c r="EF87" s="1">
        <f t="shared" si="124"/>
        <v>199.71193771625985</v>
      </c>
      <c r="EG87" s="1">
        <v>12</v>
      </c>
      <c r="EH87" s="1">
        <v>2801.5588972431101</v>
      </c>
      <c r="EI87" s="1">
        <f t="shared" si="125"/>
        <v>97.558897243110096</v>
      </c>
      <c r="EJ87" s="5"/>
      <c r="EK87" s="5"/>
      <c r="EL87" s="2"/>
      <c r="EM87" s="1">
        <v>12</v>
      </c>
      <c r="EN87" s="1">
        <v>1808.9345991561199</v>
      </c>
      <c r="EO87" s="1">
        <f t="shared" si="126"/>
        <v>701.93459915611993</v>
      </c>
      <c r="EP87" s="1">
        <v>12</v>
      </c>
      <c r="EQ87" s="1">
        <v>1591.5075757575801</v>
      </c>
      <c r="ER87" s="1">
        <f t="shared" si="93"/>
        <v>421.92545982575007</v>
      </c>
      <c r="ES87" s="1">
        <v>12</v>
      </c>
      <c r="ET87" s="1">
        <v>1966.77282377919</v>
      </c>
      <c r="EU87" s="1">
        <f t="shared" si="127"/>
        <v>847.77282377919005</v>
      </c>
      <c r="EV87" s="1">
        <v>12</v>
      </c>
      <c r="EW87" s="1">
        <v>2052.57821552723</v>
      </c>
      <c r="EX87" s="1">
        <f t="shared" si="128"/>
        <v>905.57821552722999</v>
      </c>
      <c r="EZ87" s="5"/>
      <c r="FA87" s="5"/>
      <c r="FB87" s="1">
        <v>12</v>
      </c>
      <c r="FC87" s="1">
        <v>2134.0151745068301</v>
      </c>
      <c r="FD87" s="1">
        <f t="shared" si="129"/>
        <v>536.01517450683014</v>
      </c>
      <c r="FE87" s="1">
        <v>12</v>
      </c>
      <c r="FF87" s="1">
        <v>2439.0392011834301</v>
      </c>
      <c r="FG87" s="1">
        <f t="shared" si="130"/>
        <v>857.03920118343012</v>
      </c>
      <c r="FH87" s="1">
        <v>12</v>
      </c>
      <c r="FI87" s="1">
        <v>2697.2393755420599</v>
      </c>
      <c r="FJ87" s="1">
        <f t="shared" si="131"/>
        <v>762.23937554205986</v>
      </c>
      <c r="FK87" s="1">
        <v>12</v>
      </c>
      <c r="FL87" s="1">
        <v>2793.4181646168399</v>
      </c>
      <c r="FM87" s="1">
        <f t="shared" si="132"/>
        <v>880.41816461683993</v>
      </c>
      <c r="FO87" s="5"/>
      <c r="FP87" s="5"/>
      <c r="FQ87" s="1">
        <v>12</v>
      </c>
      <c r="FR87" s="1">
        <v>4656.5262054507302</v>
      </c>
      <c r="FS87" s="1">
        <f t="shared" si="133"/>
        <v>1598.5262054507302</v>
      </c>
      <c r="FT87" s="1">
        <v>12</v>
      </c>
      <c r="FU87" s="1">
        <v>3848.7875417130099</v>
      </c>
      <c r="FV87" s="1">
        <f t="shared" si="134"/>
        <v>555.78754171300989</v>
      </c>
      <c r="FW87" s="1">
        <v>12</v>
      </c>
      <c r="FX87" s="1">
        <v>4955.4084838963099</v>
      </c>
      <c r="FY87" s="1">
        <f t="shared" si="135"/>
        <v>1413.4084838963099</v>
      </c>
      <c r="FZ87" s="1">
        <v>12</v>
      </c>
      <c r="GA87" s="1">
        <v>4904.5670289855098</v>
      </c>
      <c r="GB87" s="1">
        <f t="shared" si="136"/>
        <v>1356.5670289855098</v>
      </c>
      <c r="GE87" s="5"/>
      <c r="GF87" s="1">
        <v>12</v>
      </c>
      <c r="GG87" s="1">
        <v>2268.1078680203</v>
      </c>
      <c r="GH87" s="1">
        <f t="shared" si="137"/>
        <v>814.10786802029997</v>
      </c>
      <c r="GI87" s="1">
        <v>12</v>
      </c>
      <c r="GJ87" s="1">
        <v>2589.30190571715</v>
      </c>
      <c r="GK87" s="1">
        <f t="shared" si="138"/>
        <v>1156.30190571715</v>
      </c>
      <c r="GL87" s="1">
        <v>12</v>
      </c>
      <c r="GM87" s="1">
        <v>2009.6288343558299</v>
      </c>
      <c r="GN87" s="1">
        <f t="shared" si="139"/>
        <v>541.62883435582989</v>
      </c>
      <c r="GO87" s="1">
        <v>12</v>
      </c>
      <c r="GP87" s="1">
        <v>2834.1114583333301</v>
      </c>
      <c r="GQ87" s="1">
        <f t="shared" si="140"/>
        <v>619.11145833333012</v>
      </c>
      <c r="GR87" s="5"/>
      <c r="GS87" s="5"/>
      <c r="GT87" s="2"/>
      <c r="GU87" s="1">
        <v>12</v>
      </c>
      <c r="GV87" s="1">
        <v>16383</v>
      </c>
      <c r="GW87" s="1">
        <f t="shared" si="141"/>
        <v>15211</v>
      </c>
      <c r="GX87" s="1">
        <v>12</v>
      </c>
      <c r="GY87" s="1">
        <v>16383</v>
      </c>
      <c r="GZ87" s="1">
        <f t="shared" si="142"/>
        <v>15283</v>
      </c>
      <c r="HA87" s="1">
        <v>12</v>
      </c>
      <c r="HB87" s="1">
        <v>16383</v>
      </c>
      <c r="HC87" s="1">
        <f t="shared" si="143"/>
        <v>15170</v>
      </c>
      <c r="HD87" s="1">
        <v>12</v>
      </c>
      <c r="HE87" s="1">
        <v>16382</v>
      </c>
      <c r="HF87" s="1">
        <f t="shared" si="144"/>
        <v>14938</v>
      </c>
      <c r="HG87" s="1">
        <v>12</v>
      </c>
      <c r="HH87" s="1">
        <v>16383</v>
      </c>
      <c r="HI87" s="1">
        <f t="shared" si="145"/>
        <v>15145</v>
      </c>
      <c r="HL87" s="5"/>
      <c r="HM87" s="1">
        <v>12</v>
      </c>
      <c r="HN87" s="1">
        <v>16382.982641509399</v>
      </c>
      <c r="HO87" s="1">
        <f>HN87-HO72</f>
        <v>14799.295768268223</v>
      </c>
      <c r="HP87" s="1">
        <v>12</v>
      </c>
      <c r="HQ87" s="1">
        <v>16377.941403238199</v>
      </c>
      <c r="HR87" s="1">
        <f>HQ87-HR72</f>
        <v>14746.197414048096</v>
      </c>
      <c r="HS87" s="1">
        <v>12</v>
      </c>
      <c r="HT87" s="1">
        <v>16381.256744185999</v>
      </c>
      <c r="HU87" s="1">
        <f>HT87-HU72</f>
        <v>14889.304333435439</v>
      </c>
      <c r="HV87" s="1">
        <v>12</v>
      </c>
      <c r="HW87" s="1">
        <v>16382.928628072999</v>
      </c>
      <c r="HX87" s="1">
        <f>HW87-HX72</f>
        <v>15176.094756326873</v>
      </c>
      <c r="HZ87" s="5"/>
      <c r="IA87" s="5"/>
      <c r="IB87" s="1">
        <v>12</v>
      </c>
      <c r="IC87" s="1">
        <v>16382.979047618999</v>
      </c>
      <c r="ID87" s="1">
        <f>IC87-ID72</f>
        <v>15352.171721761644</v>
      </c>
      <c r="IE87" s="1">
        <v>12</v>
      </c>
      <c r="IF87" s="1">
        <v>16100.4313043478</v>
      </c>
      <c r="IG87" s="1">
        <f>IF87-IG72</f>
        <v>14998.52085420796</v>
      </c>
      <c r="IH87" s="1">
        <v>12</v>
      </c>
      <c r="II87" s="1">
        <v>16383</v>
      </c>
      <c r="IJ87" s="1">
        <f>II87-IJ72</f>
        <v>15236.922886973067</v>
      </c>
      <c r="IK87" s="1">
        <v>12</v>
      </c>
      <c r="IL87" s="1">
        <v>16285.850903614501</v>
      </c>
      <c r="IM87" s="1">
        <f>IL87-IM72</f>
        <v>15105.34726049305</v>
      </c>
      <c r="IN87" s="5"/>
      <c r="IO87" s="5"/>
      <c r="IP87" s="2"/>
      <c r="IQ87" s="1">
        <v>12</v>
      </c>
      <c r="IR87" s="1">
        <v>6980</v>
      </c>
      <c r="IS87" s="1">
        <f t="shared" si="146"/>
        <v>6034</v>
      </c>
      <c r="IT87" s="1">
        <v>12</v>
      </c>
      <c r="IU87" s="1">
        <v>6007</v>
      </c>
      <c r="IV87" s="1">
        <f t="shared" si="147"/>
        <v>5052</v>
      </c>
      <c r="IW87" s="1">
        <v>12</v>
      </c>
      <c r="IX87" s="1">
        <v>6104</v>
      </c>
      <c r="IY87" s="1">
        <f t="shared" si="148"/>
        <v>5165</v>
      </c>
      <c r="IZ87" s="1">
        <v>12</v>
      </c>
      <c r="JA87" s="1">
        <v>5058</v>
      </c>
      <c r="JB87" s="1">
        <f t="shared" si="149"/>
        <v>4141</v>
      </c>
      <c r="JC87" s="1">
        <v>12</v>
      </c>
      <c r="JD87" s="1">
        <v>7739</v>
      </c>
      <c r="JE87" s="1">
        <f t="shared" si="150"/>
        <v>6794</v>
      </c>
      <c r="JG87" s="5"/>
      <c r="JH87" s="5"/>
      <c r="JI87" s="1">
        <v>12</v>
      </c>
      <c r="JJ87" s="1">
        <v>6134.5466540999096</v>
      </c>
      <c r="JK87" s="1">
        <f t="shared" si="151"/>
        <v>5058.5466540999096</v>
      </c>
      <c r="JL87" s="1">
        <v>12</v>
      </c>
      <c r="JM87" s="1">
        <v>4485.4937319190003</v>
      </c>
      <c r="JN87" s="1">
        <f t="shared" si="152"/>
        <v>3464.4937319190003</v>
      </c>
      <c r="JO87" s="1">
        <v>12</v>
      </c>
      <c r="JP87" s="1">
        <v>5251.1105769230799</v>
      </c>
      <c r="JQ87" s="1">
        <f t="shared" si="153"/>
        <v>4167.1105769230799</v>
      </c>
      <c r="JR87" s="1">
        <v>12</v>
      </c>
      <c r="JS87" s="1">
        <v>4326.97335870599</v>
      </c>
      <c r="JT87" s="1">
        <f t="shared" si="154"/>
        <v>3240.97335870599</v>
      </c>
      <c r="JV87" s="5"/>
      <c r="JW87" s="5"/>
      <c r="JX87" s="1">
        <v>12</v>
      </c>
      <c r="JY87" s="1">
        <v>6552.07317073171</v>
      </c>
      <c r="JZ87" s="1">
        <f t="shared" si="155"/>
        <v>4914.07317073171</v>
      </c>
      <c r="KA87" s="1">
        <v>12</v>
      </c>
      <c r="KB87" s="1">
        <v>4684.8993186979596</v>
      </c>
      <c r="KC87" s="1">
        <f t="shared" si="156"/>
        <v>3152.8993186979596</v>
      </c>
      <c r="KD87" s="1">
        <v>12</v>
      </c>
      <c r="KE87" s="1">
        <v>4476.4761526232096</v>
      </c>
      <c r="KF87" s="1">
        <f t="shared" si="157"/>
        <v>2985.4761526232096</v>
      </c>
      <c r="KG87" s="1">
        <v>12</v>
      </c>
      <c r="KH87" s="1">
        <v>6505.6422955974804</v>
      </c>
      <c r="KI87" s="1">
        <f t="shared" si="158"/>
        <v>5025.6422955974804</v>
      </c>
      <c r="KJ87" s="5"/>
      <c r="KK87" s="5"/>
      <c r="KL87" s="2"/>
      <c r="KM87" s="1">
        <v>12</v>
      </c>
      <c r="KN87" s="1">
        <v>2026</v>
      </c>
      <c r="KO87" s="1">
        <f t="shared" si="159"/>
        <v>808</v>
      </c>
      <c r="KP87" s="1">
        <v>12</v>
      </c>
      <c r="KQ87" s="1">
        <v>2174</v>
      </c>
      <c r="KR87" s="1">
        <f t="shared" si="160"/>
        <v>963</v>
      </c>
      <c r="KS87" s="1">
        <v>12</v>
      </c>
      <c r="KT87" s="1">
        <v>1840</v>
      </c>
      <c r="KU87" s="1">
        <f t="shared" si="161"/>
        <v>638</v>
      </c>
      <c r="KV87" s="1">
        <v>12</v>
      </c>
      <c r="KW87" s="1">
        <v>1716</v>
      </c>
      <c r="KX87" s="1">
        <f t="shared" si="162"/>
        <v>529</v>
      </c>
      <c r="KZ87" s="5"/>
      <c r="LA87" s="5"/>
      <c r="LB87" s="1">
        <v>12</v>
      </c>
      <c r="LC87" s="1">
        <v>1984</v>
      </c>
      <c r="LD87" s="1">
        <f t="shared" si="163"/>
        <v>395</v>
      </c>
      <c r="LE87" s="1">
        <v>12</v>
      </c>
      <c r="LF87" s="1">
        <v>2148</v>
      </c>
      <c r="LG87" s="1">
        <f t="shared" si="164"/>
        <v>635</v>
      </c>
      <c r="LH87" s="1">
        <v>12</v>
      </c>
      <c r="LI87" s="1">
        <v>2709</v>
      </c>
      <c r="LJ87" s="1">
        <f t="shared" si="165"/>
        <v>1115</v>
      </c>
      <c r="LK87" s="1">
        <v>12</v>
      </c>
      <c r="LL87" s="1">
        <v>2085</v>
      </c>
      <c r="LM87" s="1">
        <f t="shared" si="166"/>
        <v>478</v>
      </c>
      <c r="LO87" s="5"/>
      <c r="LP87" s="5"/>
      <c r="LQ87" s="1">
        <v>12</v>
      </c>
      <c r="LR87" s="1">
        <v>2445</v>
      </c>
      <c r="LS87" s="1">
        <f t="shared" si="167"/>
        <v>1151</v>
      </c>
      <c r="LT87" s="1">
        <v>12</v>
      </c>
      <c r="LU87" s="1">
        <v>1542</v>
      </c>
      <c r="LV87" s="1">
        <f t="shared" si="168"/>
        <v>119</v>
      </c>
      <c r="LW87" s="1">
        <v>12</v>
      </c>
      <c r="LX87" s="1">
        <v>2560</v>
      </c>
      <c r="LY87" s="1">
        <f t="shared" si="169"/>
        <v>1254</v>
      </c>
      <c r="LZ87" s="1">
        <v>12</v>
      </c>
      <c r="MA87" s="1">
        <v>1993</v>
      </c>
      <c r="MB87" s="1">
        <f t="shared" si="170"/>
        <v>575</v>
      </c>
      <c r="MC87" s="5"/>
      <c r="MD87" s="5"/>
      <c r="ME87" s="2"/>
      <c r="MF87" s="1">
        <v>12</v>
      </c>
      <c r="MG87" s="1">
        <v>3614</v>
      </c>
      <c r="MH87" s="1">
        <f t="shared" si="94"/>
        <v>1054</v>
      </c>
      <c r="MI87" s="1">
        <v>12</v>
      </c>
      <c r="MJ87" s="1">
        <v>3836</v>
      </c>
      <c r="MK87" s="1">
        <f t="shared" si="95"/>
        <v>1192</v>
      </c>
      <c r="ML87" s="1">
        <v>12</v>
      </c>
      <c r="MM87" s="1">
        <v>3719</v>
      </c>
      <c r="MN87" s="1">
        <f t="shared" si="96"/>
        <v>943</v>
      </c>
      <c r="MO87" s="1">
        <v>12</v>
      </c>
      <c r="MP87" s="1">
        <v>4684</v>
      </c>
      <c r="MQ87" s="1">
        <f t="shared" si="97"/>
        <v>1864</v>
      </c>
      <c r="MS87" s="5"/>
      <c r="MT87" s="5"/>
      <c r="MU87" s="1">
        <v>12</v>
      </c>
      <c r="MV87" s="1">
        <v>2237</v>
      </c>
      <c r="MW87" s="1">
        <f t="shared" si="98"/>
        <v>909</v>
      </c>
      <c r="MX87" s="1">
        <v>12</v>
      </c>
      <c r="MY87" s="1">
        <v>2948</v>
      </c>
      <c r="MZ87" s="1">
        <f t="shared" si="99"/>
        <v>1656</v>
      </c>
      <c r="NA87" s="1">
        <v>12</v>
      </c>
      <c r="NB87" s="1">
        <v>2414</v>
      </c>
      <c r="NC87" s="1">
        <f t="shared" si="100"/>
        <v>1107</v>
      </c>
      <c r="ND87" s="1">
        <v>12</v>
      </c>
      <c r="NE87" s="1">
        <v>2338</v>
      </c>
      <c r="NF87" s="1">
        <f t="shared" si="101"/>
        <v>1025</v>
      </c>
      <c r="NH87" s="5"/>
      <c r="NI87" s="5"/>
      <c r="NJ87" s="1">
        <v>12</v>
      </c>
      <c r="NK87" s="1">
        <v>2370</v>
      </c>
      <c r="NL87" s="1">
        <f t="shared" si="102"/>
        <v>929</v>
      </c>
      <c r="NM87" s="1">
        <v>12</v>
      </c>
      <c r="NN87" s="1">
        <v>4051</v>
      </c>
      <c r="NO87" s="1">
        <f t="shared" si="103"/>
        <v>2634</v>
      </c>
      <c r="NP87" s="1">
        <v>12</v>
      </c>
      <c r="NQ87" s="1">
        <v>2658</v>
      </c>
      <c r="NR87" s="1">
        <f t="shared" si="104"/>
        <v>1267</v>
      </c>
      <c r="NS87" s="1">
        <v>12</v>
      </c>
      <c r="NT87" s="1">
        <v>1969</v>
      </c>
      <c r="NU87" s="1">
        <f t="shared" si="105"/>
        <v>679</v>
      </c>
    </row>
    <row r="88" spans="1:385" x14ac:dyDescent="0.25">
      <c r="A88" s="2"/>
      <c r="B88" s="1">
        <v>13</v>
      </c>
      <c r="C88" s="1">
        <v>1147</v>
      </c>
      <c r="D88" s="1">
        <f t="shared" si="87"/>
        <v>95</v>
      </c>
      <c r="E88" s="1">
        <v>13</v>
      </c>
      <c r="F88" s="1">
        <v>1169</v>
      </c>
      <c r="G88" s="1">
        <f t="shared" si="88"/>
        <v>129</v>
      </c>
      <c r="H88" s="1">
        <v>13</v>
      </c>
      <c r="I88" s="1">
        <v>1187</v>
      </c>
      <c r="J88" s="1">
        <f t="shared" si="89"/>
        <v>161</v>
      </c>
      <c r="K88" s="1">
        <v>13</v>
      </c>
      <c r="L88" s="1">
        <v>1255</v>
      </c>
      <c r="M88" s="1">
        <f t="shared" si="90"/>
        <v>205</v>
      </c>
      <c r="N88" s="1">
        <v>13</v>
      </c>
      <c r="O88" s="1">
        <v>1174</v>
      </c>
      <c r="P88" s="1">
        <f t="shared" si="91"/>
        <v>119</v>
      </c>
      <c r="S88" s="5"/>
      <c r="T88" s="1">
        <v>13</v>
      </c>
      <c r="U88" s="1">
        <v>1181.8891149542201</v>
      </c>
      <c r="V88" s="1">
        <f>U88-V72</f>
        <v>149.07195577742482</v>
      </c>
      <c r="W88" s="1">
        <v>13</v>
      </c>
      <c r="X88" s="1">
        <v>1138.37861736334</v>
      </c>
      <c r="Y88" s="1">
        <f>X88-Y72</f>
        <v>105.56145818654477</v>
      </c>
      <c r="Z88" s="1">
        <v>13</v>
      </c>
      <c r="AA88" s="1">
        <v>1306.9856915739299</v>
      </c>
      <c r="AB88" s="1">
        <f>AA88-AB72</f>
        <v>296.43942295705324</v>
      </c>
      <c r="AC88" s="1">
        <v>13</v>
      </c>
      <c r="AD88" s="1">
        <v>1198.7171561051</v>
      </c>
      <c r="AE88" s="1">
        <f>AD88-AE72</f>
        <v>194.52493095345471</v>
      </c>
      <c r="AI88" s="1">
        <v>13</v>
      </c>
      <c r="AJ88" s="1">
        <v>1555.27727272727</v>
      </c>
      <c r="AK88" s="1">
        <f>AJ88-AK72</f>
        <v>56.964345736493215</v>
      </c>
      <c r="AL88" s="1">
        <v>13</v>
      </c>
      <c r="AM88" s="1">
        <v>1844.4659474039099</v>
      </c>
      <c r="AN88" s="1">
        <f>AM88-AN72</f>
        <v>285.78512830302316</v>
      </c>
      <c r="AO88" s="1">
        <v>13</v>
      </c>
      <c r="AP88" s="1">
        <v>1792.53094462541</v>
      </c>
      <c r="AQ88" s="1">
        <f>AP88-AQ72</f>
        <v>158.26579727414014</v>
      </c>
      <c r="AR88" s="1">
        <v>13</v>
      </c>
      <c r="AS88" s="1">
        <v>1828.5436583811299</v>
      </c>
      <c r="AT88" s="1">
        <f>AS88-AT72</f>
        <v>188.4429139125798</v>
      </c>
      <c r="AV88" s="5"/>
      <c r="AW88" s="2"/>
      <c r="AX88" s="1">
        <v>13</v>
      </c>
      <c r="AY88" s="1">
        <v>2302</v>
      </c>
      <c r="AZ88" s="1">
        <f t="shared" si="106"/>
        <v>1246</v>
      </c>
      <c r="BA88" s="1">
        <v>13</v>
      </c>
      <c r="BB88" s="1">
        <v>2222</v>
      </c>
      <c r="BC88" s="1">
        <f t="shared" si="107"/>
        <v>1187</v>
      </c>
      <c r="BD88" s="1">
        <v>13</v>
      </c>
      <c r="BE88" s="1">
        <v>2333</v>
      </c>
      <c r="BF88" s="1">
        <f t="shared" si="108"/>
        <v>1320</v>
      </c>
      <c r="BG88" s="1">
        <v>13</v>
      </c>
      <c r="BH88" s="1">
        <v>2265</v>
      </c>
      <c r="BI88" s="1">
        <f t="shared" si="109"/>
        <v>1209</v>
      </c>
      <c r="BJ88" s="1">
        <v>13</v>
      </c>
      <c r="BK88" s="1">
        <v>2023</v>
      </c>
      <c r="BL88" s="1">
        <f t="shared" si="110"/>
        <v>1010</v>
      </c>
      <c r="BN88" s="5"/>
      <c r="BP88" s="1">
        <v>13</v>
      </c>
      <c r="BQ88" s="1">
        <v>1569.3695111847601</v>
      </c>
      <c r="BR88" s="1">
        <f>BQ88-BR72</f>
        <v>207.671168557187</v>
      </c>
      <c r="BS88" s="1">
        <v>13</v>
      </c>
      <c r="BT88" s="1">
        <v>2019.2969432314401</v>
      </c>
      <c r="BU88" s="1">
        <f>BT88-BU72</f>
        <v>658.72532928347027</v>
      </c>
      <c r="BV88" s="1">
        <v>13</v>
      </c>
      <c r="BW88" s="1">
        <v>1975.7314597970301</v>
      </c>
      <c r="BX88" s="1">
        <f>BW88-BX72</f>
        <v>559.53580150514654</v>
      </c>
      <c r="BY88" s="1">
        <v>13</v>
      </c>
      <c r="BZ88" s="1">
        <v>1961.73703703704</v>
      </c>
      <c r="CA88" s="1">
        <f>BZ88-CA72</f>
        <v>607.9997403130867</v>
      </c>
      <c r="CC88" s="5"/>
      <c r="CD88" s="5"/>
      <c r="CE88" s="1">
        <v>13</v>
      </c>
      <c r="CF88" s="1">
        <v>2540.3147321428601</v>
      </c>
      <c r="CG88" s="1">
        <f t="shared" si="111"/>
        <v>966.31473214286007</v>
      </c>
      <c r="CH88" s="1">
        <v>13</v>
      </c>
      <c r="CI88" s="1">
        <v>2954.0449438202199</v>
      </c>
      <c r="CJ88" s="1">
        <f t="shared" si="112"/>
        <v>953.04494382021994</v>
      </c>
      <c r="CK88" s="1">
        <v>13</v>
      </c>
      <c r="CL88" s="1">
        <v>2571.14836448598</v>
      </c>
      <c r="CM88" s="1">
        <f t="shared" si="113"/>
        <v>920.14836448597998</v>
      </c>
      <c r="CN88" s="1">
        <v>13</v>
      </c>
      <c r="CO88" s="1">
        <v>2615.4814814814799</v>
      </c>
      <c r="CP88" s="1">
        <f t="shared" si="114"/>
        <v>1276.4814814814799</v>
      </c>
      <c r="CQ88" s="5"/>
      <c r="CR88" s="5"/>
      <c r="CS88" s="2"/>
      <c r="CT88" s="1">
        <v>13</v>
      </c>
      <c r="CU88" s="1">
        <v>1984.1101836394</v>
      </c>
      <c r="CV88" s="1">
        <f t="shared" si="115"/>
        <v>494.11018363940002</v>
      </c>
      <c r="CW88" s="1">
        <v>13</v>
      </c>
      <c r="CX88" s="1">
        <v>2020.6518082422201</v>
      </c>
      <c r="CY88" s="1">
        <f t="shared" si="92"/>
        <v>236.54648760330997</v>
      </c>
      <c r="CZ88" s="1">
        <v>13</v>
      </c>
      <c r="DA88" s="1">
        <v>1901.98428908091</v>
      </c>
      <c r="DB88" s="1">
        <f t="shared" si="116"/>
        <v>450.98428908091</v>
      </c>
      <c r="DC88" s="1">
        <v>13</v>
      </c>
      <c r="DD88" s="1">
        <v>2011.4730215827301</v>
      </c>
      <c r="DE88" s="1">
        <f t="shared" si="117"/>
        <v>864.4730215827301</v>
      </c>
      <c r="DG88" s="5"/>
      <c r="DH88" s="5"/>
      <c r="DI88" s="1">
        <v>13</v>
      </c>
      <c r="DJ88" s="1">
        <v>1390.1017293998</v>
      </c>
      <c r="DK88" s="1">
        <f t="shared" si="118"/>
        <v>436.10172939979998</v>
      </c>
      <c r="DL88" s="1">
        <v>13</v>
      </c>
      <c r="DM88" s="1">
        <v>1486.7796917497701</v>
      </c>
      <c r="DN88" s="1">
        <f t="shared" si="119"/>
        <v>551.77969174977011</v>
      </c>
      <c r="DO88" s="1">
        <v>13</v>
      </c>
      <c r="DP88" s="1">
        <v>1518.8312236286899</v>
      </c>
      <c r="DQ88" s="1">
        <f t="shared" si="120"/>
        <v>543.83122362868994</v>
      </c>
      <c r="DR88" s="1">
        <v>13</v>
      </c>
      <c r="DS88" s="1">
        <v>1425.3636363636399</v>
      </c>
      <c r="DT88" s="1">
        <f t="shared" si="121"/>
        <v>408.3636363636399</v>
      </c>
      <c r="DV88" s="5"/>
      <c r="DW88" s="5"/>
      <c r="DX88" s="1">
        <v>13</v>
      </c>
      <c r="DY88" s="1">
        <v>1974.1707317073201</v>
      </c>
      <c r="DZ88" s="1">
        <f t="shared" si="122"/>
        <v>503.1707317073201</v>
      </c>
      <c r="EA88" s="1">
        <v>13</v>
      </c>
      <c r="EB88" s="1">
        <v>2695.6866920152102</v>
      </c>
      <c r="EC88" s="1">
        <f t="shared" si="123"/>
        <v>506.68669201521016</v>
      </c>
      <c r="ED88" s="1">
        <v>13</v>
      </c>
      <c r="EE88" s="1">
        <v>2486.38581314879</v>
      </c>
      <c r="EF88" s="1">
        <f t="shared" si="124"/>
        <v>48.385813148790021</v>
      </c>
      <c r="EG88" s="1">
        <v>13</v>
      </c>
      <c r="EH88" s="1">
        <v>3138.6467116357499</v>
      </c>
      <c r="EI88" s="1">
        <f t="shared" si="125"/>
        <v>434.64671163574985</v>
      </c>
      <c r="EJ88" s="5"/>
      <c r="EK88" s="5"/>
      <c r="EL88" s="2"/>
      <c r="EM88" s="1">
        <v>13</v>
      </c>
      <c r="EN88" s="1">
        <v>1556.17839374556</v>
      </c>
      <c r="EO88" s="1">
        <f t="shared" si="126"/>
        <v>449.17839374556002</v>
      </c>
      <c r="EP88" s="1">
        <v>13</v>
      </c>
      <c r="EQ88" s="1">
        <v>1731.4421315570401</v>
      </c>
      <c r="ER88" s="1">
        <f t="shared" si="93"/>
        <v>383.43064985450997</v>
      </c>
      <c r="ES88" s="1">
        <v>13</v>
      </c>
      <c r="ET88" s="1">
        <v>1934.6975505857299</v>
      </c>
      <c r="EU88" s="1">
        <f t="shared" si="127"/>
        <v>815.69755058572991</v>
      </c>
      <c r="EV88" s="1">
        <v>13</v>
      </c>
      <c r="EW88" s="1">
        <v>2347.4658169177301</v>
      </c>
      <c r="EX88" s="1">
        <f t="shared" si="128"/>
        <v>1200.4658169177301</v>
      </c>
      <c r="EZ88" s="5"/>
      <c r="FA88" s="5"/>
      <c r="FB88" s="1">
        <v>13</v>
      </c>
      <c r="FC88" s="1">
        <v>2246.9152671755701</v>
      </c>
      <c r="FD88" s="1">
        <f t="shared" si="129"/>
        <v>648.91526717557008</v>
      </c>
      <c r="FE88" s="1">
        <v>13</v>
      </c>
      <c r="FF88" s="1">
        <v>2116.5977941176502</v>
      </c>
      <c r="FG88" s="1">
        <f t="shared" si="130"/>
        <v>534.59779411765021</v>
      </c>
      <c r="FH88" s="1">
        <v>13</v>
      </c>
      <c r="FI88" s="1">
        <v>2605.4181184669001</v>
      </c>
      <c r="FJ88" s="1">
        <f t="shared" si="131"/>
        <v>670.41811846690007</v>
      </c>
      <c r="FK88" s="1">
        <v>13</v>
      </c>
      <c r="FL88" s="1">
        <v>2466.8459357277902</v>
      </c>
      <c r="FM88" s="1">
        <f t="shared" si="132"/>
        <v>553.84593572779022</v>
      </c>
      <c r="FO88" s="5"/>
      <c r="FP88" s="5"/>
      <c r="FQ88" s="1">
        <v>13</v>
      </c>
      <c r="FR88" s="1">
        <v>4781.2389006342501</v>
      </c>
      <c r="FS88" s="1">
        <f t="shared" si="133"/>
        <v>1723.2389006342501</v>
      </c>
      <c r="FT88" s="1">
        <v>13</v>
      </c>
      <c r="FU88" s="1">
        <v>4393.72234513274</v>
      </c>
      <c r="FV88" s="1">
        <f t="shared" si="134"/>
        <v>1100.72234513274</v>
      </c>
      <c r="FW88" s="1">
        <v>13</v>
      </c>
      <c r="FX88" s="1">
        <v>5018.8743083004001</v>
      </c>
      <c r="FY88" s="1">
        <f t="shared" si="135"/>
        <v>1476.8743083004001</v>
      </c>
      <c r="FZ88" s="1">
        <v>13</v>
      </c>
      <c r="GA88" s="1">
        <v>4925.5040946314803</v>
      </c>
      <c r="GB88" s="1">
        <f t="shared" si="136"/>
        <v>1377.5040946314803</v>
      </c>
      <c r="GE88" s="5"/>
      <c r="GF88" s="1">
        <v>13</v>
      </c>
      <c r="GG88" s="1">
        <v>2348.4455825864302</v>
      </c>
      <c r="GH88" s="1">
        <f t="shared" si="137"/>
        <v>894.44558258643019</v>
      </c>
      <c r="GI88" s="1">
        <v>13</v>
      </c>
      <c r="GJ88" s="1">
        <v>2058.73219658977</v>
      </c>
      <c r="GK88" s="1">
        <f t="shared" si="138"/>
        <v>625.73219658976996</v>
      </c>
      <c r="GL88" s="1">
        <v>13</v>
      </c>
      <c r="GM88" s="1">
        <v>2391.42206477733</v>
      </c>
      <c r="GN88" s="1">
        <f t="shared" si="139"/>
        <v>923.42206477732998</v>
      </c>
      <c r="GO88" s="1">
        <v>13</v>
      </c>
      <c r="GP88" s="1">
        <v>2861.85908141962</v>
      </c>
      <c r="GQ88" s="1">
        <f t="shared" si="140"/>
        <v>646.85908141962</v>
      </c>
      <c r="GR88" s="5"/>
      <c r="GS88" s="5"/>
      <c r="GT88" s="2"/>
      <c r="GU88" s="1">
        <v>13</v>
      </c>
      <c r="GV88" s="1">
        <v>16383</v>
      </c>
      <c r="GW88" s="1">
        <f t="shared" si="141"/>
        <v>15211</v>
      </c>
      <c r="GX88" s="1">
        <v>13</v>
      </c>
      <c r="GY88" s="1">
        <v>16383</v>
      </c>
      <c r="GZ88" s="1">
        <f t="shared" si="142"/>
        <v>15283</v>
      </c>
      <c r="HA88" s="1">
        <v>13</v>
      </c>
      <c r="HB88" s="1">
        <v>16381</v>
      </c>
      <c r="HC88" s="1">
        <f t="shared" si="143"/>
        <v>15168</v>
      </c>
      <c r="HD88" s="1">
        <v>13</v>
      </c>
      <c r="HE88" s="1">
        <v>16370</v>
      </c>
      <c r="HF88" s="1">
        <f t="shared" si="144"/>
        <v>14926</v>
      </c>
      <c r="HG88" s="1">
        <v>13</v>
      </c>
      <c r="HH88" s="1">
        <v>16383</v>
      </c>
      <c r="HI88" s="1">
        <f t="shared" si="145"/>
        <v>15145</v>
      </c>
      <c r="HL88" s="5"/>
      <c r="HM88" s="1">
        <v>13</v>
      </c>
      <c r="HN88" s="1">
        <v>16382.909774436101</v>
      </c>
      <c r="HO88" s="1">
        <f>HN88-HO72</f>
        <v>14799.222901194924</v>
      </c>
      <c r="HP88" s="1">
        <v>13</v>
      </c>
      <c r="HQ88" s="1">
        <v>15686.8121632025</v>
      </c>
      <c r="HR88" s="1">
        <f>HQ88-HR72</f>
        <v>14055.068174012396</v>
      </c>
      <c r="HS88" s="1">
        <v>13</v>
      </c>
      <c r="HT88" s="1">
        <v>15567.2050092764</v>
      </c>
      <c r="HU88" s="1">
        <f>HT88-HU72</f>
        <v>14075.25259852584</v>
      </c>
      <c r="HV88" s="1">
        <v>13</v>
      </c>
      <c r="HW88" s="1">
        <v>16382.852498017401</v>
      </c>
      <c r="HX88" s="1">
        <f>HW88-HX72</f>
        <v>15176.018626271274</v>
      </c>
      <c r="HZ88" s="5"/>
      <c r="IA88" s="5"/>
      <c r="IB88" s="1">
        <v>13</v>
      </c>
      <c r="IC88" s="1">
        <v>14721.2507149666</v>
      </c>
      <c r="ID88" s="1">
        <f>IC88-ID72</f>
        <v>13690.443389109245</v>
      </c>
      <c r="IE88" s="1">
        <v>13</v>
      </c>
      <c r="IF88" s="1">
        <v>14080.2685914261</v>
      </c>
      <c r="IG88" s="1">
        <f>IF88-IG72</f>
        <v>12978.35814128626</v>
      </c>
      <c r="IH88" s="1">
        <v>13</v>
      </c>
      <c r="II88" s="1">
        <v>16382.4242174629</v>
      </c>
      <c r="IJ88" s="1">
        <f>II88-IJ72</f>
        <v>15236.347104435967</v>
      </c>
      <c r="IK88" s="1">
        <v>13</v>
      </c>
      <c r="IL88" s="1">
        <v>16336.8606431853</v>
      </c>
      <c r="IM88" s="1">
        <f>IL88-IM72</f>
        <v>15156.35700006385</v>
      </c>
      <c r="IN88" s="5"/>
      <c r="IO88" s="5"/>
      <c r="IP88" s="2"/>
      <c r="IQ88" s="1">
        <v>13</v>
      </c>
      <c r="IR88" s="1">
        <v>5723</v>
      </c>
      <c r="IS88" s="1">
        <f t="shared" si="146"/>
        <v>4777</v>
      </c>
      <c r="IT88" s="1">
        <v>13</v>
      </c>
      <c r="IU88" s="1">
        <v>6058</v>
      </c>
      <c r="IV88" s="1">
        <f t="shared" si="147"/>
        <v>5103</v>
      </c>
      <c r="IW88" s="1">
        <v>13</v>
      </c>
      <c r="IX88" s="1">
        <v>5998</v>
      </c>
      <c r="IY88" s="1">
        <f t="shared" si="148"/>
        <v>5059</v>
      </c>
      <c r="IZ88" s="1">
        <v>13</v>
      </c>
      <c r="JA88" s="1">
        <v>4371</v>
      </c>
      <c r="JB88" s="1">
        <f t="shared" si="149"/>
        <v>3454</v>
      </c>
      <c r="JC88" s="1">
        <v>13</v>
      </c>
      <c r="JD88" s="1">
        <v>6817</v>
      </c>
      <c r="JE88" s="1">
        <f t="shared" si="150"/>
        <v>5872</v>
      </c>
      <c r="JG88" s="5"/>
      <c r="JH88" s="5"/>
      <c r="JI88" s="1">
        <v>13</v>
      </c>
      <c r="JJ88" s="1">
        <v>4807.7603773584897</v>
      </c>
      <c r="JK88" s="1">
        <f t="shared" si="151"/>
        <v>3731.7603773584897</v>
      </c>
      <c r="JL88" s="1">
        <v>13</v>
      </c>
      <c r="JM88" s="1">
        <v>4100.6295585412699</v>
      </c>
      <c r="JN88" s="1">
        <f t="shared" si="152"/>
        <v>3079.6295585412699</v>
      </c>
      <c r="JO88" s="1">
        <v>13</v>
      </c>
      <c r="JP88" s="1">
        <v>5543.6867119301696</v>
      </c>
      <c r="JQ88" s="1">
        <f t="shared" si="153"/>
        <v>4459.6867119301696</v>
      </c>
      <c r="JR88" s="1">
        <v>13</v>
      </c>
      <c r="JS88" s="1">
        <v>4164.9427480916002</v>
      </c>
      <c r="JT88" s="1">
        <f t="shared" si="154"/>
        <v>3078.9427480916002</v>
      </c>
      <c r="JV88" s="5"/>
      <c r="JW88" s="5"/>
      <c r="JX88" s="1">
        <v>13</v>
      </c>
      <c r="JY88" s="1">
        <v>6048.5056179775302</v>
      </c>
      <c r="JZ88" s="1">
        <f t="shared" si="155"/>
        <v>4410.5056179775302</v>
      </c>
      <c r="KA88" s="1">
        <v>13</v>
      </c>
      <c r="KB88" s="1">
        <v>5078.6265243902399</v>
      </c>
      <c r="KC88" s="1">
        <f t="shared" si="156"/>
        <v>3546.6265243902399</v>
      </c>
      <c r="KD88" s="1">
        <v>13</v>
      </c>
      <c r="KE88" s="1">
        <v>4126.2422310757001</v>
      </c>
      <c r="KF88" s="1">
        <f t="shared" si="157"/>
        <v>2635.2422310757001</v>
      </c>
      <c r="KG88" s="1">
        <v>13</v>
      </c>
      <c r="KH88" s="1">
        <v>4327.6880733945</v>
      </c>
      <c r="KI88" s="1">
        <f t="shared" si="158"/>
        <v>2847.6880733945</v>
      </c>
      <c r="KJ88" s="5"/>
      <c r="KK88" s="5"/>
      <c r="KL88" s="2"/>
      <c r="KM88" s="1">
        <v>13</v>
      </c>
      <c r="KN88" s="1">
        <v>1842</v>
      </c>
      <c r="KO88" s="1">
        <f t="shared" si="159"/>
        <v>624</v>
      </c>
      <c r="KP88" s="1">
        <v>13</v>
      </c>
      <c r="KQ88" s="1">
        <v>2607</v>
      </c>
      <c r="KR88" s="1">
        <f t="shared" si="160"/>
        <v>1396</v>
      </c>
      <c r="KS88" s="1">
        <v>13</v>
      </c>
      <c r="KT88" s="1">
        <v>2666</v>
      </c>
      <c r="KU88" s="1">
        <f t="shared" si="161"/>
        <v>1464</v>
      </c>
      <c r="KV88" s="1">
        <v>13</v>
      </c>
      <c r="KW88" s="1">
        <v>2093</v>
      </c>
      <c r="KX88" s="1">
        <f t="shared" si="162"/>
        <v>906</v>
      </c>
      <c r="KZ88" s="5"/>
      <c r="LA88" s="5"/>
      <c r="LB88" s="1">
        <v>13</v>
      </c>
      <c r="LC88" s="1">
        <v>2087</v>
      </c>
      <c r="LD88" s="1">
        <f t="shared" si="163"/>
        <v>498</v>
      </c>
      <c r="LE88" s="1">
        <v>13</v>
      </c>
      <c r="LF88" s="1">
        <v>2599</v>
      </c>
      <c r="LG88" s="1">
        <f t="shared" si="164"/>
        <v>1086</v>
      </c>
      <c r="LH88" s="1">
        <v>13</v>
      </c>
      <c r="LI88" s="1">
        <v>2297</v>
      </c>
      <c r="LJ88" s="1">
        <f t="shared" si="165"/>
        <v>703</v>
      </c>
      <c r="LK88" s="1">
        <v>13</v>
      </c>
      <c r="LL88" s="1">
        <v>2537</v>
      </c>
      <c r="LM88" s="1">
        <f t="shared" si="166"/>
        <v>930</v>
      </c>
      <c r="LO88" s="5"/>
      <c r="LP88" s="5"/>
      <c r="LQ88" s="1">
        <v>13</v>
      </c>
      <c r="LR88" s="1">
        <v>2582</v>
      </c>
      <c r="LS88" s="1">
        <f t="shared" si="167"/>
        <v>1288</v>
      </c>
      <c r="LT88" s="1">
        <v>13</v>
      </c>
      <c r="LU88" s="1">
        <v>2095</v>
      </c>
      <c r="LV88" s="1">
        <f t="shared" si="168"/>
        <v>672</v>
      </c>
      <c r="LW88" s="1">
        <v>13</v>
      </c>
      <c r="LX88" s="1">
        <v>1870</v>
      </c>
      <c r="LY88" s="1">
        <f t="shared" si="169"/>
        <v>564</v>
      </c>
      <c r="LZ88" s="1">
        <v>13</v>
      </c>
      <c r="MA88" s="1">
        <v>2306</v>
      </c>
      <c r="MB88" s="1">
        <f t="shared" si="170"/>
        <v>888</v>
      </c>
      <c r="MC88" s="5"/>
      <c r="MD88" s="5"/>
      <c r="ME88" s="2"/>
      <c r="MF88" s="1">
        <v>13</v>
      </c>
      <c r="MG88" s="1">
        <v>3330</v>
      </c>
      <c r="MH88" s="1">
        <f t="shared" si="94"/>
        <v>770</v>
      </c>
      <c r="MI88" s="1">
        <v>13</v>
      </c>
      <c r="MJ88" s="1">
        <v>4646</v>
      </c>
      <c r="MK88" s="1">
        <f t="shared" si="95"/>
        <v>2002</v>
      </c>
      <c r="ML88" s="1">
        <v>13</v>
      </c>
      <c r="MM88" s="1">
        <v>3697</v>
      </c>
      <c r="MN88" s="1">
        <f t="shared" si="96"/>
        <v>921</v>
      </c>
      <c r="MO88" s="1">
        <v>13</v>
      </c>
      <c r="MP88" s="1">
        <v>3941</v>
      </c>
      <c r="MQ88" s="1">
        <f t="shared" si="97"/>
        <v>1121</v>
      </c>
      <c r="MS88" s="5"/>
      <c r="MT88" s="5"/>
      <c r="MU88" s="1">
        <v>13</v>
      </c>
      <c r="MV88" s="1">
        <v>2035</v>
      </c>
      <c r="MW88" s="1">
        <f t="shared" si="98"/>
        <v>707</v>
      </c>
      <c r="MX88" s="1">
        <v>13</v>
      </c>
      <c r="MY88" s="1">
        <v>2328</v>
      </c>
      <c r="MZ88" s="1">
        <f t="shared" si="99"/>
        <v>1036</v>
      </c>
      <c r="NA88" s="1">
        <v>13</v>
      </c>
      <c r="NB88" s="1">
        <v>2387</v>
      </c>
      <c r="NC88" s="1">
        <f t="shared" si="100"/>
        <v>1080</v>
      </c>
      <c r="ND88" s="1">
        <v>13</v>
      </c>
      <c r="NE88" s="1">
        <v>2305</v>
      </c>
      <c r="NF88" s="1">
        <f t="shared" si="101"/>
        <v>992</v>
      </c>
      <c r="NH88" s="5"/>
      <c r="NI88" s="5"/>
      <c r="NJ88" s="1">
        <v>13</v>
      </c>
      <c r="NK88" s="1">
        <v>2596</v>
      </c>
      <c r="NL88" s="1">
        <f t="shared" si="102"/>
        <v>1155</v>
      </c>
      <c r="NM88" s="1">
        <v>13</v>
      </c>
      <c r="NN88" s="1">
        <v>2847</v>
      </c>
      <c r="NO88" s="1">
        <f t="shared" si="103"/>
        <v>1430</v>
      </c>
      <c r="NP88" s="1">
        <v>13</v>
      </c>
      <c r="NQ88" s="1">
        <v>2657</v>
      </c>
      <c r="NR88" s="1">
        <f t="shared" si="104"/>
        <v>1266</v>
      </c>
      <c r="NS88" s="1">
        <v>13</v>
      </c>
      <c r="NT88" s="1">
        <v>2426</v>
      </c>
      <c r="NU88" s="1">
        <f t="shared" si="105"/>
        <v>1136</v>
      </c>
    </row>
    <row r="89" spans="1:385" x14ac:dyDescent="0.25">
      <c r="A89" s="2"/>
      <c r="B89" s="1">
        <v>14</v>
      </c>
      <c r="C89" s="1">
        <v>1108</v>
      </c>
      <c r="D89" s="1">
        <f t="shared" si="87"/>
        <v>56</v>
      </c>
      <c r="E89" s="1">
        <v>14</v>
      </c>
      <c r="F89" s="1">
        <v>1216</v>
      </c>
      <c r="G89" s="1">
        <f t="shared" si="88"/>
        <v>176</v>
      </c>
      <c r="H89" s="1">
        <v>14</v>
      </c>
      <c r="I89" s="1">
        <v>1206</v>
      </c>
      <c r="J89" s="1">
        <f t="shared" si="89"/>
        <v>180</v>
      </c>
      <c r="K89" s="1">
        <v>14</v>
      </c>
      <c r="L89" s="1">
        <v>1169</v>
      </c>
      <c r="M89" s="1">
        <f t="shared" si="90"/>
        <v>119</v>
      </c>
      <c r="N89" s="1">
        <v>14</v>
      </c>
      <c r="O89" s="1">
        <v>1159</v>
      </c>
      <c r="P89" s="1">
        <f t="shared" si="91"/>
        <v>104</v>
      </c>
      <c r="S89" s="5"/>
      <c r="T89" s="1">
        <v>14</v>
      </c>
      <c r="U89" s="1">
        <v>1188.1848825331999</v>
      </c>
      <c r="V89" s="1">
        <f>U89-V72</f>
        <v>155.36772335640467</v>
      </c>
      <c r="W89" s="1">
        <v>14</v>
      </c>
      <c r="X89" s="1">
        <v>1217.42088091354</v>
      </c>
      <c r="Y89" s="1">
        <f>X89-Y72</f>
        <v>184.60372173674477</v>
      </c>
      <c r="Z89" s="1">
        <v>14</v>
      </c>
      <c r="AA89" s="1">
        <v>1276.8879999999999</v>
      </c>
      <c r="AB89" s="1">
        <f>AA89-AB72</f>
        <v>266.34173138312326</v>
      </c>
      <c r="AC89" s="1">
        <v>14</v>
      </c>
      <c r="AD89" s="1">
        <v>1030.95110410095</v>
      </c>
      <c r="AE89" s="1">
        <f>AD89-AE72</f>
        <v>26.758878949304744</v>
      </c>
      <c r="AI89" s="1">
        <v>14</v>
      </c>
      <c r="AJ89" s="1">
        <v>1581.9969834087501</v>
      </c>
      <c r="AK89" s="1">
        <f>AJ89-AK72</f>
        <v>83.684056417973352</v>
      </c>
      <c r="AL89" s="1">
        <v>14</v>
      </c>
      <c r="AM89" s="1">
        <v>1652.78727634195</v>
      </c>
      <c r="AN89" s="1">
        <f>AM89-AN72</f>
        <v>94.106457241063254</v>
      </c>
      <c r="AO89" s="1">
        <v>14</v>
      </c>
      <c r="AP89" s="1">
        <v>1709.2290026246701</v>
      </c>
      <c r="AQ89" s="1">
        <f>AP89-AQ72</f>
        <v>74.963855273400213</v>
      </c>
      <c r="AR89" s="1">
        <v>14</v>
      </c>
      <c r="AS89" s="1">
        <v>1682.93890675241</v>
      </c>
      <c r="AT89" s="1">
        <f>AS89-AT72</f>
        <v>42.838162283859901</v>
      </c>
      <c r="AV89" s="5"/>
      <c r="AW89" s="2"/>
      <c r="AX89" s="1">
        <v>14</v>
      </c>
      <c r="AY89" s="1">
        <v>1777</v>
      </c>
      <c r="AZ89" s="1">
        <f t="shared" si="106"/>
        <v>721</v>
      </c>
      <c r="BA89" s="1">
        <v>14</v>
      </c>
      <c r="BB89" s="1">
        <v>2435</v>
      </c>
      <c r="BC89" s="1">
        <f t="shared" si="107"/>
        <v>1400</v>
      </c>
      <c r="BD89" s="1">
        <v>14</v>
      </c>
      <c r="BE89" s="1">
        <v>1834</v>
      </c>
      <c r="BF89" s="1">
        <f t="shared" si="108"/>
        <v>821</v>
      </c>
      <c r="BG89" s="1">
        <v>14</v>
      </c>
      <c r="BH89" s="1">
        <v>1958</v>
      </c>
      <c r="BI89" s="1">
        <f t="shared" si="109"/>
        <v>902</v>
      </c>
      <c r="BJ89" s="1">
        <v>14</v>
      </c>
      <c r="BK89" s="1">
        <v>2059</v>
      </c>
      <c r="BL89" s="1">
        <f t="shared" si="110"/>
        <v>1046</v>
      </c>
      <c r="BN89" s="5"/>
      <c r="BP89" s="1">
        <v>14</v>
      </c>
      <c r="BQ89" s="1">
        <v>1856.1116708648201</v>
      </c>
      <c r="BR89" s="1">
        <f>BQ89-BR72</f>
        <v>494.41332823724701</v>
      </c>
      <c r="BS89" s="1">
        <v>14</v>
      </c>
      <c r="BT89" s="1">
        <v>1937.7182080924899</v>
      </c>
      <c r="BU89" s="1">
        <f>BT89-BU72</f>
        <v>577.14659414452012</v>
      </c>
      <c r="BV89" s="1">
        <v>14</v>
      </c>
      <c r="BW89" s="1">
        <v>1804.0762052877101</v>
      </c>
      <c r="BX89" s="1">
        <f>BW89-BX72</f>
        <v>387.88054699582653</v>
      </c>
      <c r="BY89" s="1">
        <v>14</v>
      </c>
      <c r="BZ89" s="1">
        <v>2047.63167760075</v>
      </c>
      <c r="CA89" s="1">
        <f>BZ89-CA72</f>
        <v>693.89438087679673</v>
      </c>
      <c r="CC89" s="5"/>
      <c r="CD89" s="5"/>
      <c r="CE89" s="1">
        <v>14</v>
      </c>
      <c r="CF89" s="1">
        <v>2506.9331848552301</v>
      </c>
      <c r="CG89" s="1">
        <f t="shared" si="111"/>
        <v>932.93318485523014</v>
      </c>
      <c r="CH89" s="1">
        <v>14</v>
      </c>
      <c r="CI89" s="1">
        <v>2740.8276450511898</v>
      </c>
      <c r="CJ89" s="1">
        <f t="shared" si="112"/>
        <v>739.82764505118985</v>
      </c>
      <c r="CK89" s="1">
        <v>14</v>
      </c>
      <c r="CL89" s="1">
        <v>2439.0186263096598</v>
      </c>
      <c r="CM89" s="1">
        <f t="shared" si="113"/>
        <v>788.01862630965979</v>
      </c>
      <c r="CN89" s="1">
        <v>14</v>
      </c>
      <c r="CO89" s="1">
        <v>1728.9352179034199</v>
      </c>
      <c r="CP89" s="1">
        <f t="shared" si="114"/>
        <v>389.93521790341993</v>
      </c>
      <c r="CQ89" s="5"/>
      <c r="CR89" s="5"/>
      <c r="CS89" s="2"/>
      <c r="CT89" s="1">
        <v>14</v>
      </c>
      <c r="CU89" s="1">
        <v>1898.5975609756099</v>
      </c>
      <c r="CV89" s="1">
        <f t="shared" si="115"/>
        <v>408.59756097560989</v>
      </c>
      <c r="CW89" s="1">
        <v>14</v>
      </c>
      <c r="CX89" s="1">
        <v>1870.7728026534</v>
      </c>
      <c r="CY89" s="1">
        <f t="shared" si="92"/>
        <v>202.87332646755999</v>
      </c>
      <c r="CZ89" s="1">
        <v>14</v>
      </c>
      <c r="DA89" s="1">
        <v>1915.5394321766601</v>
      </c>
      <c r="DB89" s="1">
        <f t="shared" si="116"/>
        <v>464.53943217666006</v>
      </c>
      <c r="DC89" s="1">
        <v>14</v>
      </c>
      <c r="DD89" s="1">
        <v>1879.9344262295101</v>
      </c>
      <c r="DE89" s="1">
        <f t="shared" si="117"/>
        <v>732.93442622951011</v>
      </c>
      <c r="DG89" s="5"/>
      <c r="DH89" s="5"/>
      <c r="DI89" s="1">
        <v>14</v>
      </c>
      <c r="DJ89" s="1">
        <v>1341.55025380711</v>
      </c>
      <c r="DK89" s="1">
        <f t="shared" si="118"/>
        <v>387.55025380711004</v>
      </c>
      <c r="DL89" s="1">
        <v>14</v>
      </c>
      <c r="DM89" s="1">
        <v>1439.85597082954</v>
      </c>
      <c r="DN89" s="1">
        <f t="shared" si="119"/>
        <v>504.85597082953996</v>
      </c>
      <c r="DO89" s="1">
        <v>14</v>
      </c>
      <c r="DP89" s="1">
        <v>1391.41147655703</v>
      </c>
      <c r="DQ89" s="1">
        <f t="shared" si="120"/>
        <v>416.41147655703003</v>
      </c>
      <c r="DR89" s="1">
        <v>14</v>
      </c>
      <c r="DS89" s="1">
        <v>1398.6849740932601</v>
      </c>
      <c r="DT89" s="1">
        <f t="shared" si="121"/>
        <v>381.68497409326005</v>
      </c>
      <c r="DV89" s="5"/>
      <c r="DW89" s="5"/>
      <c r="DX89" s="1">
        <v>14</v>
      </c>
      <c r="DY89" s="1">
        <v>1955.7804659498199</v>
      </c>
      <c r="DZ89" s="1">
        <f t="shared" si="122"/>
        <v>484.78046594981993</v>
      </c>
      <c r="EA89" s="1">
        <v>14</v>
      </c>
      <c r="EB89" s="1">
        <v>2540.6042296072501</v>
      </c>
      <c r="EC89" s="1">
        <f t="shared" si="123"/>
        <v>351.60422960725009</v>
      </c>
      <c r="ED89" s="1">
        <v>14</v>
      </c>
      <c r="EE89" s="1">
        <v>2552.3858742463399</v>
      </c>
      <c r="EF89" s="1">
        <f t="shared" si="124"/>
        <v>114.38587424633988</v>
      </c>
      <c r="EG89" s="1">
        <v>14</v>
      </c>
      <c r="EH89" s="1">
        <v>2916.5932773109198</v>
      </c>
      <c r="EI89" s="1">
        <f t="shared" si="125"/>
        <v>212.5932773109198</v>
      </c>
      <c r="EJ89" s="5"/>
      <c r="EK89" s="5"/>
      <c r="EL89" s="2"/>
      <c r="EM89" s="1">
        <v>14</v>
      </c>
      <c r="EN89" s="1">
        <v>1619.5294117647099</v>
      </c>
      <c r="EO89" s="1">
        <f t="shared" si="126"/>
        <v>512.52941176470995</v>
      </c>
      <c r="EP89" s="1">
        <v>14</v>
      </c>
      <c r="EQ89" s="1">
        <v>1635.2575250836101</v>
      </c>
      <c r="ER89" s="1">
        <f t="shared" si="93"/>
        <v>432.96628131020998</v>
      </c>
      <c r="ES89" s="1">
        <v>14</v>
      </c>
      <c r="ET89" s="1">
        <v>1877.5904255319099</v>
      </c>
      <c r="EU89" s="1">
        <f t="shared" si="127"/>
        <v>758.59042553190989</v>
      </c>
      <c r="EV89" s="1">
        <v>14</v>
      </c>
      <c r="EW89" s="1">
        <v>2154.2025462963002</v>
      </c>
      <c r="EX89" s="1">
        <f t="shared" si="128"/>
        <v>1007.2025462963002</v>
      </c>
      <c r="EZ89" s="5"/>
      <c r="FA89" s="5"/>
      <c r="FB89" s="1">
        <v>14</v>
      </c>
      <c r="FC89" s="1">
        <v>2182.4240121580501</v>
      </c>
      <c r="FD89" s="1">
        <f t="shared" si="129"/>
        <v>584.42401215805012</v>
      </c>
      <c r="FE89" s="1">
        <v>14</v>
      </c>
      <c r="FF89" s="1">
        <v>2359.7233259749801</v>
      </c>
      <c r="FG89" s="1">
        <f t="shared" si="130"/>
        <v>777.72332597498007</v>
      </c>
      <c r="FH89" s="1">
        <v>14</v>
      </c>
      <c r="FI89" s="1">
        <v>2679.0231164383599</v>
      </c>
      <c r="FJ89" s="1">
        <f t="shared" si="131"/>
        <v>744.02311643835992</v>
      </c>
      <c r="FK89" s="1">
        <v>14</v>
      </c>
      <c r="FL89" s="1">
        <v>2211.4863078375802</v>
      </c>
      <c r="FM89" s="1">
        <f t="shared" si="132"/>
        <v>298.48630783758017</v>
      </c>
      <c r="FO89" s="5"/>
      <c r="FP89" s="5"/>
      <c r="FQ89" s="1">
        <v>14</v>
      </c>
      <c r="FR89" s="1">
        <v>4670.96</v>
      </c>
      <c r="FS89" s="1">
        <f t="shared" si="133"/>
        <v>1612.96</v>
      </c>
      <c r="FT89" s="1">
        <v>14</v>
      </c>
      <c r="FU89" s="1">
        <v>4454.77765486726</v>
      </c>
      <c r="FV89" s="1">
        <f t="shared" si="134"/>
        <v>1161.77765486726</v>
      </c>
      <c r="FW89" s="1">
        <v>14</v>
      </c>
      <c r="FX89" s="1">
        <v>5289.8872239747598</v>
      </c>
      <c r="FY89" s="1">
        <f t="shared" si="135"/>
        <v>1747.8872239747598</v>
      </c>
      <c r="FZ89" s="1">
        <v>14</v>
      </c>
      <c r="GA89" s="1">
        <v>4993.6703096539204</v>
      </c>
      <c r="GB89" s="1">
        <f t="shared" si="136"/>
        <v>1445.6703096539204</v>
      </c>
      <c r="GE89" s="5"/>
      <c r="GF89" s="1">
        <v>14</v>
      </c>
      <c r="GG89" s="1">
        <v>2528.6535532994899</v>
      </c>
      <c r="GH89" s="1">
        <f t="shared" si="137"/>
        <v>1074.6535532994899</v>
      </c>
      <c r="GI89" s="1">
        <v>14</v>
      </c>
      <c r="GJ89" s="1">
        <v>2093.9517587939699</v>
      </c>
      <c r="GK89" s="1">
        <f t="shared" si="138"/>
        <v>660.95175879396993</v>
      </c>
      <c r="GL89" s="1">
        <v>14</v>
      </c>
      <c r="GM89" s="1">
        <v>2587.4438775510198</v>
      </c>
      <c r="GN89" s="1">
        <f t="shared" si="139"/>
        <v>1119.4438775510198</v>
      </c>
      <c r="GO89" s="1">
        <v>14</v>
      </c>
      <c r="GP89" s="1">
        <v>2929.5099268547501</v>
      </c>
      <c r="GQ89" s="1">
        <f t="shared" si="140"/>
        <v>714.50992685475012</v>
      </c>
      <c r="GR89" s="5"/>
      <c r="GS89" s="5"/>
      <c r="GT89" s="2"/>
      <c r="GU89" s="1">
        <v>14</v>
      </c>
      <c r="GV89" s="1">
        <v>16382</v>
      </c>
      <c r="GW89" s="1">
        <f t="shared" si="141"/>
        <v>15210</v>
      </c>
      <c r="GX89" s="1">
        <v>14</v>
      </c>
      <c r="GY89" s="1">
        <v>16383</v>
      </c>
      <c r="GZ89" s="1">
        <f t="shared" si="142"/>
        <v>15283</v>
      </c>
      <c r="HA89" s="1">
        <v>14</v>
      </c>
      <c r="HB89" s="1">
        <v>16359</v>
      </c>
      <c r="HC89" s="1">
        <f t="shared" si="143"/>
        <v>15146</v>
      </c>
      <c r="HD89" s="1">
        <v>14</v>
      </c>
      <c r="HE89" s="1">
        <v>16383</v>
      </c>
      <c r="HF89" s="1">
        <f t="shared" si="144"/>
        <v>14939</v>
      </c>
      <c r="HG89" s="1">
        <v>14</v>
      </c>
      <c r="HH89" s="1">
        <v>16383</v>
      </c>
      <c r="HI89" s="1">
        <f t="shared" si="145"/>
        <v>15145</v>
      </c>
      <c r="HL89" s="5"/>
      <c r="HM89" s="1">
        <v>14</v>
      </c>
      <c r="HN89" s="1">
        <v>16381.944988696299</v>
      </c>
      <c r="HO89" s="1">
        <f>HN89-HO72</f>
        <v>14798.258115455123</v>
      </c>
      <c r="HP89" s="1">
        <v>14</v>
      </c>
      <c r="HQ89" s="1">
        <v>16383</v>
      </c>
      <c r="HR89" s="1">
        <f>HQ89-HR72</f>
        <v>14751.256010809897</v>
      </c>
      <c r="HS89" s="1">
        <v>14</v>
      </c>
      <c r="HT89" s="1">
        <v>16381.8825722274</v>
      </c>
      <c r="HU89" s="1">
        <f>HT89-HU72</f>
        <v>14889.930161476839</v>
      </c>
      <c r="HV89" s="1">
        <v>14</v>
      </c>
      <c r="HW89" s="1">
        <v>16383</v>
      </c>
      <c r="HX89" s="1">
        <f>HW89-HX72</f>
        <v>15176.166128253873</v>
      </c>
      <c r="HZ89" s="5"/>
      <c r="IA89" s="5"/>
      <c r="IB89" s="1">
        <v>14</v>
      </c>
      <c r="IC89" s="1">
        <v>13851.8418024928</v>
      </c>
      <c r="ID89" s="1">
        <f>IC89-ID72</f>
        <v>12821.034476635445</v>
      </c>
      <c r="IE89" s="1">
        <v>14</v>
      </c>
      <c r="IF89" s="1">
        <v>11865.4305555556</v>
      </c>
      <c r="IG89" s="1">
        <f>IF89-IG72</f>
        <v>10763.520105415761</v>
      </c>
      <c r="IH89" s="1">
        <v>14</v>
      </c>
      <c r="II89" s="1">
        <v>16382.2839300583</v>
      </c>
      <c r="IJ89" s="1">
        <f>II89-IJ72</f>
        <v>15236.206817031367</v>
      </c>
      <c r="IK89" s="1">
        <v>14</v>
      </c>
      <c r="IL89" s="1">
        <v>16382.2182509506</v>
      </c>
      <c r="IM89" s="1">
        <f>IL89-IM72</f>
        <v>15201.71460782915</v>
      </c>
      <c r="IN89" s="5"/>
      <c r="IO89" s="5"/>
      <c r="IP89" s="2"/>
      <c r="IQ89" s="1">
        <v>14</v>
      </c>
      <c r="IR89" s="1">
        <v>6966</v>
      </c>
      <c r="IS89" s="1">
        <f t="shared" si="146"/>
        <v>6020</v>
      </c>
      <c r="IT89" s="1">
        <v>14</v>
      </c>
      <c r="IU89" s="1">
        <v>5781</v>
      </c>
      <c r="IV89" s="1">
        <f t="shared" si="147"/>
        <v>4826</v>
      </c>
      <c r="IW89" s="1">
        <v>14</v>
      </c>
      <c r="IX89" s="1">
        <v>5493</v>
      </c>
      <c r="IY89" s="1">
        <f t="shared" si="148"/>
        <v>4554</v>
      </c>
      <c r="IZ89" s="1">
        <v>14</v>
      </c>
      <c r="JA89" s="1">
        <v>6197</v>
      </c>
      <c r="JB89" s="1">
        <f t="shared" si="149"/>
        <v>5280</v>
      </c>
      <c r="JC89" s="1">
        <v>14</v>
      </c>
      <c r="JD89" s="1">
        <v>7404</v>
      </c>
      <c r="JE89" s="1">
        <f t="shared" si="150"/>
        <v>6459</v>
      </c>
      <c r="JG89" s="5"/>
      <c r="JH89" s="5"/>
      <c r="JI89" s="1">
        <v>14</v>
      </c>
      <c r="JJ89" s="1">
        <v>4507.4039179104502</v>
      </c>
      <c r="JK89" s="1">
        <f t="shared" si="151"/>
        <v>3431.4039179104502</v>
      </c>
      <c r="JL89" s="1">
        <v>14</v>
      </c>
      <c r="JM89" s="1">
        <v>4841.7637571157502</v>
      </c>
      <c r="JN89" s="1">
        <f t="shared" si="152"/>
        <v>3820.7637571157502</v>
      </c>
      <c r="JO89" s="1">
        <v>14</v>
      </c>
      <c r="JP89" s="1">
        <v>4062.5608820709499</v>
      </c>
      <c r="JQ89" s="1">
        <f t="shared" si="153"/>
        <v>2978.5608820709499</v>
      </c>
      <c r="JR89" s="1">
        <v>14</v>
      </c>
      <c r="JS89" s="1">
        <v>6109.5267686424504</v>
      </c>
      <c r="JT89" s="1">
        <f t="shared" si="154"/>
        <v>5023.5267686424504</v>
      </c>
      <c r="JV89" s="5"/>
      <c r="JW89" s="5"/>
      <c r="JX89" s="1">
        <v>14</v>
      </c>
      <c r="JY89" s="1">
        <v>4676.05589430894</v>
      </c>
      <c r="JZ89" s="1">
        <f t="shared" si="155"/>
        <v>3038.05589430894</v>
      </c>
      <c r="KA89" s="1">
        <v>14</v>
      </c>
      <c r="KB89" s="1">
        <v>4395.0953846153798</v>
      </c>
      <c r="KC89" s="1">
        <f t="shared" si="156"/>
        <v>2863.0953846153798</v>
      </c>
      <c r="KD89" s="1">
        <v>14</v>
      </c>
      <c r="KE89" s="1">
        <v>5811.1279809220996</v>
      </c>
      <c r="KF89" s="1">
        <f t="shared" si="157"/>
        <v>4320.1279809220996</v>
      </c>
      <c r="KG89" s="1">
        <v>14</v>
      </c>
      <c r="KH89" s="1">
        <v>6377.5107033639097</v>
      </c>
      <c r="KI89" s="1">
        <f t="shared" si="158"/>
        <v>4897.5107033639097</v>
      </c>
      <c r="KJ89" s="5"/>
      <c r="KK89" s="5"/>
      <c r="KL89" s="2"/>
      <c r="KM89" s="1">
        <v>14</v>
      </c>
      <c r="KN89" s="1">
        <v>1712</v>
      </c>
      <c r="KO89" s="1">
        <f t="shared" si="159"/>
        <v>494</v>
      </c>
      <c r="KP89" s="1">
        <v>14</v>
      </c>
      <c r="KQ89" s="1">
        <v>2333</v>
      </c>
      <c r="KR89" s="1">
        <f t="shared" si="160"/>
        <v>1122</v>
      </c>
      <c r="KS89" s="1">
        <v>14</v>
      </c>
      <c r="KT89" s="1">
        <v>2246</v>
      </c>
      <c r="KU89" s="1">
        <f t="shared" si="161"/>
        <v>1044</v>
      </c>
      <c r="KV89" s="1">
        <v>14</v>
      </c>
      <c r="KW89" s="1">
        <v>2020</v>
      </c>
      <c r="KX89" s="1">
        <f t="shared" si="162"/>
        <v>833</v>
      </c>
      <c r="KZ89" s="5"/>
      <c r="LA89" s="5"/>
      <c r="LB89" s="1">
        <v>14</v>
      </c>
      <c r="LC89" s="1">
        <v>2041</v>
      </c>
      <c r="LD89" s="1">
        <f t="shared" si="163"/>
        <v>452</v>
      </c>
      <c r="LE89" s="1">
        <v>14</v>
      </c>
      <c r="LF89" s="1">
        <v>2086</v>
      </c>
      <c r="LG89" s="1">
        <f t="shared" si="164"/>
        <v>573</v>
      </c>
      <c r="LH89" s="1">
        <v>14</v>
      </c>
      <c r="LI89" s="1">
        <v>2881</v>
      </c>
      <c r="LJ89" s="1">
        <f t="shared" si="165"/>
        <v>1287</v>
      </c>
      <c r="LK89" s="1">
        <v>14</v>
      </c>
      <c r="LL89" s="1">
        <v>2185</v>
      </c>
      <c r="LM89" s="1">
        <f t="shared" si="166"/>
        <v>578</v>
      </c>
      <c r="LO89" s="5"/>
      <c r="LP89" s="5"/>
      <c r="LQ89" s="1">
        <v>14</v>
      </c>
      <c r="LR89" s="1">
        <v>2690</v>
      </c>
      <c r="LS89" s="1">
        <f t="shared" si="167"/>
        <v>1396</v>
      </c>
      <c r="LT89" s="1">
        <v>14</v>
      </c>
      <c r="LU89" s="1">
        <v>1746</v>
      </c>
      <c r="LV89" s="1">
        <f t="shared" si="168"/>
        <v>323</v>
      </c>
      <c r="LW89" s="1">
        <v>14</v>
      </c>
      <c r="LX89" s="1">
        <v>1902</v>
      </c>
      <c r="LY89" s="1">
        <f t="shared" si="169"/>
        <v>596</v>
      </c>
      <c r="LZ89" s="1">
        <v>14</v>
      </c>
      <c r="MA89" s="1">
        <v>1953</v>
      </c>
      <c r="MB89" s="1">
        <f t="shared" si="170"/>
        <v>535</v>
      </c>
      <c r="MC89" s="5"/>
      <c r="MD89" s="5"/>
      <c r="ME89" s="2"/>
      <c r="MF89" s="1">
        <v>14</v>
      </c>
      <c r="MG89" s="1">
        <v>3482</v>
      </c>
      <c r="MH89" s="1">
        <f t="shared" si="94"/>
        <v>922</v>
      </c>
      <c r="MI89" s="1">
        <v>14</v>
      </c>
      <c r="MJ89" s="1">
        <v>4012</v>
      </c>
      <c r="MK89" s="1">
        <f t="shared" si="95"/>
        <v>1368</v>
      </c>
      <c r="ML89" s="1">
        <v>14</v>
      </c>
      <c r="MM89" s="1">
        <v>4556</v>
      </c>
      <c r="MN89" s="1">
        <f t="shared" si="96"/>
        <v>1780</v>
      </c>
      <c r="MO89" s="1">
        <v>14</v>
      </c>
      <c r="MP89" s="1">
        <v>3980</v>
      </c>
      <c r="MQ89" s="1">
        <f t="shared" si="97"/>
        <v>1160</v>
      </c>
      <c r="MS89" s="5"/>
      <c r="MT89" s="5"/>
      <c r="MU89" s="1">
        <v>14</v>
      </c>
      <c r="MV89" s="1">
        <v>2033</v>
      </c>
      <c r="MW89" s="1">
        <f t="shared" si="98"/>
        <v>705</v>
      </c>
      <c r="MX89" s="1">
        <v>14</v>
      </c>
      <c r="MY89" s="1">
        <v>3166</v>
      </c>
      <c r="MZ89" s="1">
        <f t="shared" si="99"/>
        <v>1874</v>
      </c>
      <c r="NA89" s="1">
        <v>14</v>
      </c>
      <c r="NB89" s="1">
        <v>2434</v>
      </c>
      <c r="NC89" s="1">
        <f t="shared" si="100"/>
        <v>1127</v>
      </c>
      <c r="ND89" s="1">
        <v>14</v>
      </c>
      <c r="NE89" s="1">
        <v>2216</v>
      </c>
      <c r="NF89" s="1">
        <f t="shared" si="101"/>
        <v>903</v>
      </c>
      <c r="NH89" s="5"/>
      <c r="NI89" s="5"/>
      <c r="NJ89" s="1">
        <v>14</v>
      </c>
      <c r="NK89" s="1">
        <v>2353</v>
      </c>
      <c r="NL89" s="1">
        <f t="shared" si="102"/>
        <v>912</v>
      </c>
      <c r="NM89" s="1">
        <v>14</v>
      </c>
      <c r="NN89" s="1">
        <v>2209</v>
      </c>
      <c r="NO89" s="1">
        <f t="shared" si="103"/>
        <v>792</v>
      </c>
      <c r="NP89" s="1">
        <v>14</v>
      </c>
      <c r="NQ89" s="1">
        <v>2189</v>
      </c>
      <c r="NR89" s="1">
        <f t="shared" si="104"/>
        <v>798</v>
      </c>
      <c r="NS89" s="1">
        <v>14</v>
      </c>
      <c r="NT89" s="1">
        <v>2719</v>
      </c>
      <c r="NU89" s="1">
        <f t="shared" si="105"/>
        <v>1429</v>
      </c>
    </row>
    <row r="90" spans="1:385" x14ac:dyDescent="0.25">
      <c r="A90" s="2"/>
      <c r="B90" s="1">
        <v>15</v>
      </c>
      <c r="C90" s="1">
        <v>1164</v>
      </c>
      <c r="D90" s="1">
        <f t="shared" si="87"/>
        <v>112</v>
      </c>
      <c r="E90" s="1">
        <v>15</v>
      </c>
      <c r="F90" s="1">
        <v>1255</v>
      </c>
      <c r="G90" s="1">
        <f t="shared" si="88"/>
        <v>215</v>
      </c>
      <c r="H90" s="1">
        <v>15</v>
      </c>
      <c r="I90" s="1">
        <v>1155</v>
      </c>
      <c r="J90" s="1">
        <f t="shared" si="89"/>
        <v>129</v>
      </c>
      <c r="K90" s="1">
        <v>15</v>
      </c>
      <c r="L90" s="1">
        <v>1193</v>
      </c>
      <c r="M90" s="1">
        <f t="shared" si="90"/>
        <v>143</v>
      </c>
      <c r="N90" s="1">
        <v>15</v>
      </c>
      <c r="O90" s="1">
        <v>1157</v>
      </c>
      <c r="P90" s="1">
        <f t="shared" si="91"/>
        <v>102</v>
      </c>
      <c r="S90" s="5"/>
      <c r="T90" s="1">
        <v>15</v>
      </c>
      <c r="U90" s="1">
        <v>1226.46138211382</v>
      </c>
      <c r="V90" s="1">
        <f>U90-V72</f>
        <v>193.64422293702478</v>
      </c>
      <c r="W90" s="1">
        <v>15</v>
      </c>
      <c r="X90" s="1">
        <v>1165.46607431341</v>
      </c>
      <c r="Y90" s="1">
        <f>X90-Y72</f>
        <v>132.64891513661473</v>
      </c>
      <c r="Z90" s="1">
        <v>15</v>
      </c>
      <c r="AA90" s="1">
        <v>1366.6563737133799</v>
      </c>
      <c r="AB90" s="1">
        <f>AA90-AB72</f>
        <v>356.11010509650328</v>
      </c>
      <c r="AC90" s="1">
        <v>15</v>
      </c>
      <c r="AD90" s="1">
        <v>984.49804839968795</v>
      </c>
      <c r="AE90" s="1">
        <f>AD90-AE72</f>
        <v>-19.694176751957343</v>
      </c>
      <c r="AI90" s="1">
        <v>15</v>
      </c>
      <c r="AJ90" s="1">
        <v>1569.1226343679</v>
      </c>
      <c r="AK90" s="1">
        <f>AJ90-AK72</f>
        <v>70.809707377123232</v>
      </c>
      <c r="AL90" s="1">
        <v>15</v>
      </c>
      <c r="AM90" s="1">
        <v>1594.46785950961</v>
      </c>
      <c r="AN90" s="1">
        <f>AM90-AN72</f>
        <v>35.787040408723215</v>
      </c>
      <c r="AO90" s="1">
        <v>15</v>
      </c>
      <c r="AP90" s="1">
        <v>1749.35873850197</v>
      </c>
      <c r="AQ90" s="1">
        <f>AP90-AQ72</f>
        <v>115.09359115070015</v>
      </c>
      <c r="AR90" s="1">
        <v>15</v>
      </c>
      <c r="AS90" s="1">
        <v>1632.7166666666701</v>
      </c>
      <c r="AT90" s="1">
        <f>AS90-AT72</f>
        <v>-7.3840778018800393</v>
      </c>
      <c r="AV90" s="5"/>
      <c r="AW90" s="2"/>
      <c r="AX90" s="1">
        <v>15</v>
      </c>
      <c r="AY90" s="1">
        <v>1994</v>
      </c>
      <c r="AZ90" s="1">
        <f t="shared" si="106"/>
        <v>938</v>
      </c>
      <c r="BA90" s="1">
        <v>15</v>
      </c>
      <c r="BB90" s="1">
        <v>2117</v>
      </c>
      <c r="BC90" s="1">
        <f t="shared" si="107"/>
        <v>1082</v>
      </c>
      <c r="BD90" s="1">
        <v>15</v>
      </c>
      <c r="BE90" s="1">
        <v>1720</v>
      </c>
      <c r="BF90" s="1">
        <f t="shared" si="108"/>
        <v>707</v>
      </c>
      <c r="BG90" s="1">
        <v>15</v>
      </c>
      <c r="BH90" s="1">
        <v>1888</v>
      </c>
      <c r="BI90" s="1">
        <f t="shared" si="109"/>
        <v>832</v>
      </c>
      <c r="BJ90" s="1">
        <v>15</v>
      </c>
      <c r="BK90" s="1">
        <v>2026</v>
      </c>
      <c r="BL90" s="1">
        <f t="shared" si="110"/>
        <v>1013</v>
      </c>
      <c r="BN90" s="5"/>
      <c r="BP90" s="1">
        <v>15</v>
      </c>
      <c r="BQ90" s="1">
        <v>1973.79831932773</v>
      </c>
      <c r="BR90" s="1">
        <f>BQ90-BR72</f>
        <v>612.09997670015696</v>
      </c>
      <c r="BS90" s="1">
        <v>15</v>
      </c>
      <c r="BT90" s="1">
        <v>1748.18836363636</v>
      </c>
      <c r="BU90" s="1">
        <f>BT90-BU72</f>
        <v>387.6167496883902</v>
      </c>
      <c r="BV90" s="1">
        <v>15</v>
      </c>
      <c r="BW90" s="1">
        <v>3032.8871473354202</v>
      </c>
      <c r="BX90" s="1">
        <f>BW90-BX72</f>
        <v>1616.6914890435366</v>
      </c>
      <c r="BY90" s="1">
        <v>15</v>
      </c>
      <c r="BZ90" s="1">
        <v>1682.27137546468</v>
      </c>
      <c r="CA90" s="1">
        <f>BZ90-CA72</f>
        <v>328.53407874072673</v>
      </c>
      <c r="CC90" s="5"/>
      <c r="CD90" s="5"/>
      <c r="CE90" s="1">
        <v>15</v>
      </c>
      <c r="CF90" s="1">
        <v>2490.5471910112401</v>
      </c>
      <c r="CG90" s="1">
        <f t="shared" si="111"/>
        <v>916.5471910112401</v>
      </c>
      <c r="CH90" s="1">
        <v>15</v>
      </c>
      <c r="CI90" s="1">
        <v>2966.7384615384599</v>
      </c>
      <c r="CJ90" s="1">
        <f t="shared" si="112"/>
        <v>965.73846153845989</v>
      </c>
      <c r="CK90" s="1">
        <v>15</v>
      </c>
      <c r="CL90" s="1">
        <v>2533.3154831199099</v>
      </c>
      <c r="CM90" s="1">
        <f t="shared" si="113"/>
        <v>882.31548311990991</v>
      </c>
      <c r="CN90" s="1">
        <v>15</v>
      </c>
      <c r="CO90" s="1">
        <v>1656.01542111507</v>
      </c>
      <c r="CP90" s="1">
        <f t="shared" si="114"/>
        <v>317.01542111507001</v>
      </c>
      <c r="CQ90" s="5"/>
      <c r="CR90" s="5"/>
      <c r="CS90" s="2"/>
      <c r="CT90" s="1">
        <v>15</v>
      </c>
      <c r="CU90" s="1">
        <v>2108.4004954583002</v>
      </c>
      <c r="CV90" s="1">
        <f t="shared" si="115"/>
        <v>618.40049545830016</v>
      </c>
      <c r="CW90" s="1">
        <v>15</v>
      </c>
      <c r="CX90" s="1">
        <v>1977.6854771784199</v>
      </c>
      <c r="CY90" s="1">
        <f t="shared" si="92"/>
        <v>228.40843621398994</v>
      </c>
      <c r="CZ90" s="1">
        <v>15</v>
      </c>
      <c r="DA90" s="1">
        <v>1970.20077821012</v>
      </c>
      <c r="DB90" s="1">
        <f t="shared" si="116"/>
        <v>519.20077821012001</v>
      </c>
      <c r="DC90" s="1">
        <v>15</v>
      </c>
      <c r="DD90" s="1">
        <v>1882.9116575592</v>
      </c>
      <c r="DE90" s="1">
        <f t="shared" si="117"/>
        <v>735.91165755919997</v>
      </c>
      <c r="DG90" s="5"/>
      <c r="DH90" s="5"/>
      <c r="DI90" s="1">
        <v>15</v>
      </c>
      <c r="DJ90" s="1">
        <v>1654.1886409736301</v>
      </c>
      <c r="DK90" s="1">
        <f t="shared" si="118"/>
        <v>700.18864097363007</v>
      </c>
      <c r="DL90" s="1">
        <v>15</v>
      </c>
      <c r="DM90" s="1">
        <v>1735.89305301645</v>
      </c>
      <c r="DN90" s="1">
        <f t="shared" si="119"/>
        <v>800.89305301645004</v>
      </c>
      <c r="DO90" s="1">
        <v>15</v>
      </c>
      <c r="DP90" s="1">
        <v>1371.2572850035499</v>
      </c>
      <c r="DQ90" s="1">
        <f t="shared" si="120"/>
        <v>396.2572850035499</v>
      </c>
      <c r="DR90" s="1">
        <v>15</v>
      </c>
      <c r="DS90" s="1">
        <v>1464.9979057591599</v>
      </c>
      <c r="DT90" s="1">
        <f t="shared" si="121"/>
        <v>447.99790575915995</v>
      </c>
      <c r="DV90" s="5"/>
      <c r="DW90" s="5"/>
      <c r="DX90" s="1">
        <v>15</v>
      </c>
      <c r="DY90" s="1">
        <v>2036.0125899280599</v>
      </c>
      <c r="DZ90" s="1">
        <f t="shared" si="122"/>
        <v>565.01258992805992</v>
      </c>
      <c r="EA90" s="1">
        <v>15</v>
      </c>
      <c r="EB90" s="1">
        <v>2401.8595419847302</v>
      </c>
      <c r="EC90" s="1">
        <f t="shared" si="123"/>
        <v>212.85954198473019</v>
      </c>
      <c r="ED90" s="1">
        <v>15</v>
      </c>
      <c r="EE90" s="1">
        <v>2669.1865864144502</v>
      </c>
      <c r="EF90" s="1">
        <f t="shared" si="124"/>
        <v>231.18658641445018</v>
      </c>
      <c r="EG90" s="1">
        <v>15</v>
      </c>
      <c r="EH90" s="1">
        <v>2991.1564059900202</v>
      </c>
      <c r="EI90" s="1">
        <f t="shared" si="125"/>
        <v>287.15640599002018</v>
      </c>
      <c r="EJ90" s="5"/>
      <c r="EK90" s="5"/>
      <c r="EL90" s="2"/>
      <c r="EM90" s="1">
        <v>15</v>
      </c>
      <c r="EN90" s="1">
        <v>1660.7599720083999</v>
      </c>
      <c r="EO90" s="1">
        <f t="shared" si="126"/>
        <v>553.75997200839993</v>
      </c>
      <c r="EP90" s="1">
        <v>15</v>
      </c>
      <c r="EQ90" s="1">
        <v>2110.5033444816099</v>
      </c>
      <c r="ER90" s="1">
        <f t="shared" si="93"/>
        <v>432.47729468599005</v>
      </c>
      <c r="ES90" s="1">
        <v>15</v>
      </c>
      <c r="ET90" s="1">
        <v>1718.49260042283</v>
      </c>
      <c r="EU90" s="1">
        <f t="shared" si="127"/>
        <v>599.49260042283004</v>
      </c>
      <c r="EV90" s="1">
        <v>15</v>
      </c>
      <c r="EW90" s="1">
        <v>1794.08932714617</v>
      </c>
      <c r="EX90" s="1">
        <f t="shared" si="128"/>
        <v>647.08932714617004</v>
      </c>
      <c r="EZ90" s="5"/>
      <c r="FA90" s="5"/>
      <c r="FB90" s="1">
        <v>15</v>
      </c>
      <c r="FC90" s="1">
        <v>2355.2793893129801</v>
      </c>
      <c r="FD90" s="1">
        <f t="shared" si="129"/>
        <v>757.27938931298013</v>
      </c>
      <c r="FE90" s="1">
        <v>15</v>
      </c>
      <c r="FF90" s="1">
        <v>2333.9482631189899</v>
      </c>
      <c r="FG90" s="1">
        <f t="shared" si="130"/>
        <v>751.94826311898987</v>
      </c>
      <c r="FH90" s="1">
        <v>15</v>
      </c>
      <c r="FI90" s="1">
        <v>2521.0315789473698</v>
      </c>
      <c r="FJ90" s="1">
        <f t="shared" si="131"/>
        <v>586.03157894736978</v>
      </c>
      <c r="FK90" s="1">
        <v>15</v>
      </c>
      <c r="FL90" s="1">
        <v>2547.46786389414</v>
      </c>
      <c r="FM90" s="1">
        <f t="shared" si="132"/>
        <v>634.46786389414001</v>
      </c>
      <c r="FO90" s="5"/>
      <c r="FP90" s="5"/>
      <c r="FQ90" s="1">
        <v>15</v>
      </c>
      <c r="FR90" s="1">
        <v>4354.0587618048303</v>
      </c>
      <c r="FS90" s="1">
        <f t="shared" si="133"/>
        <v>1296.0587618048303</v>
      </c>
      <c r="FT90" s="1">
        <v>15</v>
      </c>
      <c r="FU90" s="1">
        <v>5151.30033370412</v>
      </c>
      <c r="FV90" s="1">
        <f t="shared" si="134"/>
        <v>1858.30033370412</v>
      </c>
      <c r="FW90" s="1">
        <v>15</v>
      </c>
      <c r="FX90" s="1">
        <v>5324.7474429582999</v>
      </c>
      <c r="FY90" s="1">
        <f t="shared" si="135"/>
        <v>1782.7474429582999</v>
      </c>
      <c r="FZ90" s="1">
        <v>15</v>
      </c>
      <c r="GA90" s="1">
        <v>5012.8083941605801</v>
      </c>
      <c r="GB90" s="1">
        <f t="shared" si="136"/>
        <v>1464.8083941605801</v>
      </c>
      <c r="GE90" s="5"/>
      <c r="GF90" s="1">
        <v>15</v>
      </c>
      <c r="GG90" s="1">
        <v>2507.6769626769601</v>
      </c>
      <c r="GH90" s="1">
        <f t="shared" si="137"/>
        <v>1053.6769626769601</v>
      </c>
      <c r="GI90" s="1">
        <v>15</v>
      </c>
      <c r="GJ90" s="1">
        <v>2155.3094758064499</v>
      </c>
      <c r="GK90" s="1">
        <f t="shared" si="138"/>
        <v>722.30947580644988</v>
      </c>
      <c r="GL90" s="1">
        <v>15</v>
      </c>
      <c r="GM90" s="1">
        <v>2102.3760162601602</v>
      </c>
      <c r="GN90" s="1">
        <f t="shared" si="139"/>
        <v>634.37601626016021</v>
      </c>
      <c r="GO90" s="1">
        <v>15</v>
      </c>
      <c r="GP90" s="1">
        <v>2854.8631138976002</v>
      </c>
      <c r="GQ90" s="1">
        <f t="shared" si="140"/>
        <v>639.86311389760021</v>
      </c>
      <c r="GR90" s="5"/>
      <c r="GS90" s="5"/>
      <c r="GT90" s="2"/>
      <c r="GU90" s="1">
        <v>15</v>
      </c>
      <c r="GV90" s="1">
        <v>16304</v>
      </c>
      <c r="GW90" s="1">
        <f t="shared" si="141"/>
        <v>15132</v>
      </c>
      <c r="GX90" s="1">
        <v>15</v>
      </c>
      <c r="GY90" s="1">
        <v>16383</v>
      </c>
      <c r="GZ90" s="1">
        <f t="shared" si="142"/>
        <v>15283</v>
      </c>
      <c r="HA90" s="1">
        <v>15</v>
      </c>
      <c r="HB90" s="1">
        <v>16368</v>
      </c>
      <c r="HC90" s="1">
        <f t="shared" si="143"/>
        <v>15155</v>
      </c>
      <c r="HD90" s="1">
        <v>15</v>
      </c>
      <c r="HE90" s="1">
        <v>16381</v>
      </c>
      <c r="HF90" s="1">
        <f t="shared" si="144"/>
        <v>14937</v>
      </c>
      <c r="HG90" s="1">
        <v>15</v>
      </c>
      <c r="HH90" s="1">
        <v>16368</v>
      </c>
      <c r="HI90" s="1">
        <f t="shared" si="145"/>
        <v>15130</v>
      </c>
      <c r="HL90" s="5"/>
      <c r="HM90" s="1">
        <v>15</v>
      </c>
      <c r="HN90" s="1">
        <v>16381.0290076336</v>
      </c>
      <c r="HO90" s="1">
        <f>HN90-HO72</f>
        <v>14797.342134392424</v>
      </c>
      <c r="HP90" s="1">
        <v>15</v>
      </c>
      <c r="HQ90" s="1">
        <v>15190.7889908257</v>
      </c>
      <c r="HR90" s="1">
        <f>HQ90-HR72</f>
        <v>13559.045001635597</v>
      </c>
      <c r="HS90" s="1">
        <v>15</v>
      </c>
      <c r="HT90" s="1">
        <v>16381.864564007399</v>
      </c>
      <c r="HU90" s="1">
        <f>HT90-HU72</f>
        <v>14889.912153256839</v>
      </c>
      <c r="HV90" s="1">
        <v>15</v>
      </c>
      <c r="HW90" s="1">
        <v>16380.399363564</v>
      </c>
      <c r="HX90" s="1">
        <f>HW90-HX72</f>
        <v>15173.565491817873</v>
      </c>
      <c r="HZ90" s="5"/>
      <c r="IA90" s="5"/>
      <c r="IB90" s="1">
        <v>15</v>
      </c>
      <c r="IC90" s="1">
        <v>16365.951658767801</v>
      </c>
      <c r="ID90" s="1">
        <f>IC90-ID72</f>
        <v>15335.144332910446</v>
      </c>
      <c r="IE90" s="1">
        <v>15</v>
      </c>
      <c r="IF90" s="1">
        <v>16364.8144599303</v>
      </c>
      <c r="IG90" s="1">
        <f>IF90-IG72</f>
        <v>15262.90400979046</v>
      </c>
      <c r="IH90" s="1">
        <v>15</v>
      </c>
      <c r="II90" s="1">
        <v>16381.939917695499</v>
      </c>
      <c r="IJ90" s="1">
        <f>II90-IJ72</f>
        <v>15235.862804668566</v>
      </c>
      <c r="IK90" s="1">
        <v>15</v>
      </c>
      <c r="IL90" s="1">
        <v>16359.926403641901</v>
      </c>
      <c r="IM90" s="1">
        <f>IL90-IM72</f>
        <v>15179.422760520451</v>
      </c>
      <c r="IN90" s="5"/>
      <c r="IO90" s="5"/>
      <c r="IP90" s="2"/>
      <c r="IQ90" s="1">
        <v>15</v>
      </c>
      <c r="IR90" s="1">
        <v>7314</v>
      </c>
      <c r="IS90" s="1">
        <f t="shared" si="146"/>
        <v>6368</v>
      </c>
      <c r="IT90" s="1">
        <v>15</v>
      </c>
      <c r="IU90" s="1">
        <v>7081</v>
      </c>
      <c r="IV90" s="1">
        <f t="shared" si="147"/>
        <v>6126</v>
      </c>
      <c r="IW90" s="1">
        <v>15</v>
      </c>
      <c r="IX90" s="1">
        <v>5372</v>
      </c>
      <c r="IY90" s="1">
        <f t="shared" si="148"/>
        <v>4433</v>
      </c>
      <c r="IZ90" s="1">
        <v>15</v>
      </c>
      <c r="JA90" s="1">
        <v>6813</v>
      </c>
      <c r="JB90" s="1">
        <f t="shared" si="149"/>
        <v>5896</v>
      </c>
      <c r="JC90" s="1">
        <v>15</v>
      </c>
      <c r="JD90" s="1">
        <v>6797</v>
      </c>
      <c r="JE90" s="1">
        <f t="shared" si="150"/>
        <v>5852</v>
      </c>
      <c r="JG90" s="5"/>
      <c r="JH90" s="5"/>
      <c r="JI90" s="1">
        <v>15</v>
      </c>
      <c r="JJ90" s="1">
        <v>4270.1924528301897</v>
      </c>
      <c r="JK90" s="1">
        <f t="shared" si="151"/>
        <v>3194.1924528301897</v>
      </c>
      <c r="JL90" s="1">
        <v>15</v>
      </c>
      <c r="JM90" s="1">
        <v>5554.7131931166396</v>
      </c>
      <c r="JN90" s="1">
        <f t="shared" si="152"/>
        <v>4533.7131931166396</v>
      </c>
      <c r="JO90" s="1">
        <v>15</v>
      </c>
      <c r="JP90" s="1">
        <v>4024.7094918504299</v>
      </c>
      <c r="JQ90" s="1">
        <f t="shared" si="153"/>
        <v>2940.7094918504299</v>
      </c>
      <c r="JR90" s="1">
        <v>15</v>
      </c>
      <c r="JS90" s="1">
        <v>5130.0950095969301</v>
      </c>
      <c r="JT90" s="1">
        <f t="shared" si="154"/>
        <v>4044.0950095969301</v>
      </c>
      <c r="JV90" s="5"/>
      <c r="JW90" s="5"/>
      <c r="JX90" s="1">
        <v>15</v>
      </c>
      <c r="JY90" s="1">
        <v>4838.2860061287001</v>
      </c>
      <c r="JZ90" s="1">
        <f t="shared" si="155"/>
        <v>3200.2860061287001</v>
      </c>
      <c r="KA90" s="1">
        <v>15</v>
      </c>
      <c r="KB90" s="1">
        <v>4171.4191063174103</v>
      </c>
      <c r="KC90" s="1">
        <f t="shared" si="156"/>
        <v>2639.4191063174103</v>
      </c>
      <c r="KD90" s="1">
        <v>15</v>
      </c>
      <c r="KE90" s="1">
        <v>5510.1025437201897</v>
      </c>
      <c r="KF90" s="1">
        <f t="shared" si="157"/>
        <v>4019.1025437201897</v>
      </c>
      <c r="KG90" s="1">
        <v>15</v>
      </c>
      <c r="KH90" s="1">
        <v>3793.1099922540702</v>
      </c>
      <c r="KI90" s="1">
        <f t="shared" si="158"/>
        <v>2313.1099922540702</v>
      </c>
      <c r="KJ90" s="5"/>
      <c r="KK90" s="5"/>
      <c r="KL90" s="2"/>
      <c r="KM90" s="1">
        <v>15</v>
      </c>
      <c r="KN90" s="1">
        <v>1782</v>
      </c>
      <c r="KO90" s="1">
        <f t="shared" si="159"/>
        <v>564</v>
      </c>
      <c r="KP90" s="1">
        <v>15</v>
      </c>
      <c r="KQ90" s="1">
        <v>2251</v>
      </c>
      <c r="KR90" s="1">
        <f t="shared" si="160"/>
        <v>1040</v>
      </c>
      <c r="KS90" s="1">
        <v>15</v>
      </c>
      <c r="KT90" s="1">
        <v>2394</v>
      </c>
      <c r="KU90" s="1">
        <f t="shared" si="161"/>
        <v>1192</v>
      </c>
      <c r="KV90" s="1">
        <v>15</v>
      </c>
      <c r="KW90" s="1">
        <v>2551</v>
      </c>
      <c r="KX90" s="1">
        <f t="shared" si="162"/>
        <v>1364</v>
      </c>
      <c r="KZ90" s="5"/>
      <c r="LA90" s="5"/>
      <c r="LB90" s="1">
        <v>15</v>
      </c>
      <c r="LC90" s="1">
        <v>1967</v>
      </c>
      <c r="LD90" s="1">
        <f t="shared" si="163"/>
        <v>378</v>
      </c>
      <c r="LE90" s="1">
        <v>15</v>
      </c>
      <c r="LF90" s="1">
        <v>1998</v>
      </c>
      <c r="LG90" s="1">
        <f t="shared" si="164"/>
        <v>485</v>
      </c>
      <c r="LH90" s="1">
        <v>15</v>
      </c>
      <c r="LI90" s="1">
        <v>3333</v>
      </c>
      <c r="LJ90" s="1">
        <f t="shared" si="165"/>
        <v>1739</v>
      </c>
      <c r="LK90" s="1">
        <v>15</v>
      </c>
      <c r="LL90" s="1">
        <v>3025</v>
      </c>
      <c r="LM90" s="1">
        <f t="shared" si="166"/>
        <v>1418</v>
      </c>
      <c r="LO90" s="5"/>
      <c r="LP90" s="5"/>
      <c r="LQ90" s="1">
        <v>15</v>
      </c>
      <c r="LR90" s="1">
        <v>1663</v>
      </c>
      <c r="LS90" s="1">
        <f t="shared" si="167"/>
        <v>369</v>
      </c>
      <c r="LT90" s="1">
        <v>15</v>
      </c>
      <c r="LU90" s="1">
        <v>1803</v>
      </c>
      <c r="LV90" s="1">
        <f t="shared" si="168"/>
        <v>380</v>
      </c>
      <c r="LW90" s="1">
        <v>15</v>
      </c>
      <c r="LX90" s="1">
        <v>1482</v>
      </c>
      <c r="LY90" s="1">
        <f t="shared" si="169"/>
        <v>176</v>
      </c>
      <c r="LZ90" s="1">
        <v>15</v>
      </c>
      <c r="MA90" s="1">
        <v>1803</v>
      </c>
      <c r="MB90" s="1">
        <f t="shared" si="170"/>
        <v>385</v>
      </c>
      <c r="MC90" s="5"/>
      <c r="MD90" s="5"/>
      <c r="ME90" s="2"/>
      <c r="MF90" s="1">
        <v>15</v>
      </c>
      <c r="MG90" s="1">
        <v>3546</v>
      </c>
      <c r="MH90" s="1">
        <f t="shared" si="94"/>
        <v>986</v>
      </c>
      <c r="MI90" s="1">
        <v>15</v>
      </c>
      <c r="MJ90" s="1">
        <v>3516</v>
      </c>
      <c r="MK90" s="1">
        <f t="shared" si="95"/>
        <v>872</v>
      </c>
      <c r="ML90" s="1">
        <v>15</v>
      </c>
      <c r="MM90" s="1">
        <v>4239</v>
      </c>
      <c r="MN90" s="1">
        <f t="shared" si="96"/>
        <v>1463</v>
      </c>
      <c r="MO90" s="1">
        <v>15</v>
      </c>
      <c r="MP90" s="1">
        <v>2968</v>
      </c>
      <c r="MQ90" s="1">
        <f t="shared" si="97"/>
        <v>148</v>
      </c>
      <c r="MS90" s="5"/>
      <c r="MT90" s="5"/>
      <c r="MU90" s="1">
        <v>15</v>
      </c>
      <c r="MV90" s="1">
        <v>1789</v>
      </c>
      <c r="MW90" s="1">
        <f t="shared" si="98"/>
        <v>461</v>
      </c>
      <c r="MX90" s="1">
        <v>15</v>
      </c>
      <c r="MY90" s="1">
        <v>2159</v>
      </c>
      <c r="MZ90" s="1">
        <f t="shared" si="99"/>
        <v>867</v>
      </c>
      <c r="NA90" s="1">
        <v>15</v>
      </c>
      <c r="NB90" s="1">
        <v>1623</v>
      </c>
      <c r="NC90" s="1">
        <f t="shared" si="100"/>
        <v>316</v>
      </c>
      <c r="ND90" s="1">
        <v>15</v>
      </c>
      <c r="NE90" s="1">
        <v>2357</v>
      </c>
      <c r="NF90" s="1">
        <f t="shared" si="101"/>
        <v>1044</v>
      </c>
      <c r="NH90" s="5"/>
      <c r="NI90" s="5"/>
      <c r="NJ90" s="1">
        <v>15</v>
      </c>
      <c r="NK90" s="1">
        <v>2296</v>
      </c>
      <c r="NL90" s="1">
        <f t="shared" si="102"/>
        <v>855</v>
      </c>
      <c r="NM90" s="1">
        <v>15</v>
      </c>
      <c r="NN90" s="1">
        <v>2278</v>
      </c>
      <c r="NO90" s="1">
        <f t="shared" si="103"/>
        <v>861</v>
      </c>
      <c r="NP90" s="1">
        <v>15</v>
      </c>
      <c r="NQ90" s="1">
        <v>2611</v>
      </c>
      <c r="NR90" s="1">
        <f t="shared" si="104"/>
        <v>1220</v>
      </c>
      <c r="NS90" s="1">
        <v>15</v>
      </c>
      <c r="NT90" s="1">
        <v>2260</v>
      </c>
      <c r="NU90" s="1">
        <f t="shared" si="105"/>
        <v>970</v>
      </c>
    </row>
    <row r="91" spans="1:385" x14ac:dyDescent="0.25">
      <c r="A91" s="2"/>
      <c r="B91" s="1">
        <v>16</v>
      </c>
      <c r="C91" s="1">
        <v>1264</v>
      </c>
      <c r="D91" s="1">
        <f t="shared" si="87"/>
        <v>212</v>
      </c>
      <c r="E91" s="1">
        <v>16</v>
      </c>
      <c r="F91" s="1">
        <v>1229</v>
      </c>
      <c r="G91" s="1">
        <f t="shared" si="88"/>
        <v>189</v>
      </c>
      <c r="H91" s="1">
        <v>16</v>
      </c>
      <c r="I91" s="1">
        <v>1101</v>
      </c>
      <c r="J91" s="1">
        <f t="shared" si="89"/>
        <v>75</v>
      </c>
      <c r="K91" s="1">
        <v>16</v>
      </c>
      <c r="L91" s="1">
        <v>1143</v>
      </c>
      <c r="M91" s="1">
        <f t="shared" si="90"/>
        <v>93</v>
      </c>
      <c r="N91" s="1">
        <v>16</v>
      </c>
      <c r="O91" s="1">
        <v>1134</v>
      </c>
      <c r="P91" s="1">
        <f t="shared" si="91"/>
        <v>79</v>
      </c>
      <c r="S91" s="5"/>
      <c r="T91" s="1">
        <v>16</v>
      </c>
      <c r="U91" s="1">
        <v>1217.9641760491299</v>
      </c>
      <c r="V91" s="1">
        <f>U91-V72</f>
        <v>185.14701687233469</v>
      </c>
      <c r="W91" s="1">
        <v>16</v>
      </c>
      <c r="X91" s="1">
        <v>1193.6070853462199</v>
      </c>
      <c r="Y91" s="1">
        <f>X91-Y72</f>
        <v>160.78992616942469</v>
      </c>
      <c r="Z91" s="1">
        <v>16</v>
      </c>
      <c r="AA91" s="1">
        <v>1237.1079365079399</v>
      </c>
      <c r="AB91" s="1">
        <f>AA91-AB72</f>
        <v>226.56166789106328</v>
      </c>
      <c r="AC91" s="1">
        <v>16</v>
      </c>
      <c r="AD91" s="1">
        <v>1136.42109375</v>
      </c>
      <c r="AE91" s="1">
        <f>AD91-AE72</f>
        <v>132.22886859835467</v>
      </c>
      <c r="AI91" s="1">
        <v>16</v>
      </c>
      <c r="AJ91" s="1">
        <v>1602.8462121212101</v>
      </c>
      <c r="AK91" s="1">
        <f>AJ91-AK72</f>
        <v>104.53328513043334</v>
      </c>
      <c r="AL91" s="1">
        <v>16</v>
      </c>
      <c r="AM91" s="1">
        <v>1622.2975871313699</v>
      </c>
      <c r="AN91" s="1">
        <f>AM91-AN72</f>
        <v>63.616768030483172</v>
      </c>
      <c r="AO91" s="1">
        <v>16</v>
      </c>
      <c r="AP91" s="1">
        <v>1718.9100459619201</v>
      </c>
      <c r="AQ91" s="1">
        <f>AP91-AQ72</f>
        <v>84.644898610650216</v>
      </c>
      <c r="AR91" s="1">
        <v>16</v>
      </c>
      <c r="AS91" s="1">
        <v>1700.66473243069</v>
      </c>
      <c r="AT91" s="1">
        <f>AS91-AT72</f>
        <v>60.56398796213989</v>
      </c>
      <c r="AV91" s="5"/>
      <c r="AW91" s="2"/>
      <c r="AX91" s="1">
        <v>16</v>
      </c>
      <c r="AY91" s="1">
        <v>1849</v>
      </c>
      <c r="AZ91" s="1">
        <f t="shared" si="106"/>
        <v>793</v>
      </c>
      <c r="BA91" s="1">
        <v>16</v>
      </c>
      <c r="BB91" s="1">
        <v>2338</v>
      </c>
      <c r="BC91" s="1">
        <f t="shared" si="107"/>
        <v>1303</v>
      </c>
      <c r="BD91" s="1">
        <v>16</v>
      </c>
      <c r="BE91" s="1">
        <v>1926</v>
      </c>
      <c r="BF91" s="1">
        <f t="shared" si="108"/>
        <v>913</v>
      </c>
      <c r="BG91" s="1">
        <v>16</v>
      </c>
      <c r="BH91" s="1">
        <v>2661</v>
      </c>
      <c r="BI91" s="1">
        <f t="shared" si="109"/>
        <v>1605</v>
      </c>
      <c r="BJ91" s="1">
        <v>16</v>
      </c>
      <c r="BK91" s="1">
        <v>2059</v>
      </c>
      <c r="BL91" s="1">
        <f t="shared" si="110"/>
        <v>1046</v>
      </c>
      <c r="BN91" s="5"/>
      <c r="BP91" s="1">
        <v>16</v>
      </c>
      <c r="BQ91" s="1">
        <v>1952.8571428571399</v>
      </c>
      <c r="BR91" s="1">
        <f>BQ91-BR72</f>
        <v>591.15880022956685</v>
      </c>
      <c r="BS91" s="1">
        <v>16</v>
      </c>
      <c r="BT91" s="1">
        <v>1916.51335740072</v>
      </c>
      <c r="BU91" s="1">
        <f>BT91-BU72</f>
        <v>555.94174345275019</v>
      </c>
      <c r="BV91" s="1">
        <v>16</v>
      </c>
      <c r="BW91" s="1">
        <v>2179.2256289308202</v>
      </c>
      <c r="BX91" s="1">
        <f>BW91-BX72</f>
        <v>763.02997063893667</v>
      </c>
      <c r="BY91" s="1">
        <v>16</v>
      </c>
      <c r="BZ91" s="1">
        <v>1660.33426966292</v>
      </c>
      <c r="CA91" s="1">
        <f>BZ91-CA72</f>
        <v>306.5969729389667</v>
      </c>
      <c r="CC91" s="5"/>
      <c r="CD91" s="5"/>
      <c r="CE91" s="1">
        <v>16</v>
      </c>
      <c r="CF91" s="1">
        <v>2595.0759776536302</v>
      </c>
      <c r="CG91" s="1">
        <f t="shared" si="111"/>
        <v>1021.0759776536302</v>
      </c>
      <c r="CH91" s="1">
        <v>16</v>
      </c>
      <c r="CI91" s="1">
        <v>2890.4532871972301</v>
      </c>
      <c r="CJ91" s="1">
        <f t="shared" si="112"/>
        <v>889.45328719723011</v>
      </c>
      <c r="CK91" s="1">
        <v>16</v>
      </c>
      <c r="CL91" s="1">
        <v>2590.0034762456498</v>
      </c>
      <c r="CM91" s="1">
        <f t="shared" si="113"/>
        <v>939.00347624564984</v>
      </c>
      <c r="CN91" s="1">
        <v>16</v>
      </c>
      <c r="CO91" s="1">
        <v>1612.2796610169501</v>
      </c>
      <c r="CP91" s="1">
        <f t="shared" si="114"/>
        <v>273.27966101695006</v>
      </c>
      <c r="CQ91" s="5"/>
      <c r="CR91" s="5"/>
      <c r="CS91" s="2"/>
      <c r="CT91" s="1">
        <v>16</v>
      </c>
      <c r="CU91" s="1">
        <v>1966.4432387312199</v>
      </c>
      <c r="CV91" s="1">
        <f t="shared" si="115"/>
        <v>476.44323873121994</v>
      </c>
      <c r="CW91" s="1">
        <v>16</v>
      </c>
      <c r="CX91" s="1">
        <v>1937.6942833471401</v>
      </c>
      <c r="CY91" s="1">
        <f t="shared" si="92"/>
        <v>265.04222451081</v>
      </c>
      <c r="CZ91" s="1">
        <v>16</v>
      </c>
      <c r="DA91" s="1">
        <v>1820.01547987616</v>
      </c>
      <c r="DB91" s="1">
        <f t="shared" si="116"/>
        <v>369.01547987616004</v>
      </c>
      <c r="DC91" s="1">
        <v>16</v>
      </c>
      <c r="DD91" s="1">
        <v>1952.8462946020099</v>
      </c>
      <c r="DE91" s="1">
        <f t="shared" si="117"/>
        <v>805.84629460200995</v>
      </c>
      <c r="DG91" s="5"/>
      <c r="DH91" s="5"/>
      <c r="DI91" s="1">
        <v>16</v>
      </c>
      <c r="DJ91" s="1">
        <v>1508.05284552846</v>
      </c>
      <c r="DK91" s="1">
        <f t="shared" si="118"/>
        <v>554.05284552846001</v>
      </c>
      <c r="DL91" s="1">
        <v>16</v>
      </c>
      <c r="DM91" s="1">
        <v>1595.4578754578799</v>
      </c>
      <c r="DN91" s="1">
        <f t="shared" si="119"/>
        <v>660.45787545787994</v>
      </c>
      <c r="DO91" s="1">
        <v>16</v>
      </c>
      <c r="DP91" s="1">
        <v>1471.7355021216399</v>
      </c>
      <c r="DQ91" s="1">
        <f t="shared" si="120"/>
        <v>496.73550212163991</v>
      </c>
      <c r="DR91" s="1">
        <v>16</v>
      </c>
      <c r="DS91" s="1">
        <v>1534.4849115504701</v>
      </c>
      <c r="DT91" s="1">
        <f t="shared" si="121"/>
        <v>517.48491155047009</v>
      </c>
      <c r="DV91" s="5"/>
      <c r="DW91" s="5"/>
      <c r="DX91" s="1">
        <v>16</v>
      </c>
      <c r="DY91" s="1">
        <v>1888.49504950495</v>
      </c>
      <c r="DZ91" s="1">
        <f t="shared" si="122"/>
        <v>417.49504950494998</v>
      </c>
      <c r="EA91" s="1">
        <v>16</v>
      </c>
      <c r="EB91" s="1">
        <v>2457.1458015267199</v>
      </c>
      <c r="EC91" s="1">
        <f t="shared" si="123"/>
        <v>268.14580152671988</v>
      </c>
      <c r="ED91" s="1">
        <v>16</v>
      </c>
      <c r="EE91" s="1">
        <v>2597.5370689655201</v>
      </c>
      <c r="EF91" s="1">
        <f t="shared" si="124"/>
        <v>159.53706896552012</v>
      </c>
      <c r="EG91" s="1">
        <v>16</v>
      </c>
      <c r="EH91" s="1">
        <v>2713.48833333333</v>
      </c>
      <c r="EI91" s="1">
        <f t="shared" si="125"/>
        <v>9.488333333330047</v>
      </c>
      <c r="EJ91" s="5"/>
      <c r="EK91" s="5"/>
      <c r="EL91" s="2"/>
      <c r="EM91" s="1">
        <v>16</v>
      </c>
      <c r="EN91" s="1">
        <v>1858.5985765124601</v>
      </c>
      <c r="EO91" s="1">
        <f t="shared" si="126"/>
        <v>751.59857651246011</v>
      </c>
      <c r="EP91" s="1">
        <v>16</v>
      </c>
      <c r="EQ91" s="1">
        <v>1760.4899328859101</v>
      </c>
      <c r="ER91" s="1">
        <f t="shared" si="93"/>
        <v>428.7890699904101</v>
      </c>
      <c r="ES91" s="1">
        <v>16</v>
      </c>
      <c r="ET91" s="1">
        <v>1870.32368703108</v>
      </c>
      <c r="EU91" s="1">
        <f t="shared" si="127"/>
        <v>751.32368703108</v>
      </c>
      <c r="EV91" s="1">
        <v>16</v>
      </c>
      <c r="EW91" s="1">
        <v>2424.88604651163</v>
      </c>
      <c r="EX91" s="1">
        <f t="shared" si="128"/>
        <v>1277.88604651163</v>
      </c>
      <c r="EZ91" s="5"/>
      <c r="FA91" s="5"/>
      <c r="FB91" s="1">
        <v>16</v>
      </c>
      <c r="FC91" s="1">
        <v>2239.33307810107</v>
      </c>
      <c r="FD91" s="1">
        <f t="shared" si="129"/>
        <v>641.33307810106999</v>
      </c>
      <c r="FE91" s="1">
        <v>16</v>
      </c>
      <c r="FF91" s="1">
        <v>2140.88750913075</v>
      </c>
      <c r="FG91" s="1">
        <f t="shared" si="130"/>
        <v>558.88750913075</v>
      </c>
      <c r="FH91" s="1">
        <v>16</v>
      </c>
      <c r="FI91" s="1">
        <v>2540.3554585152801</v>
      </c>
      <c r="FJ91" s="1">
        <f t="shared" si="131"/>
        <v>605.35545851528013</v>
      </c>
      <c r="FK91" s="1">
        <v>16</v>
      </c>
      <c r="FL91" s="1">
        <v>3005.8162111215802</v>
      </c>
      <c r="FM91" s="1">
        <f t="shared" si="132"/>
        <v>1092.8162111215802</v>
      </c>
      <c r="FO91" s="5"/>
      <c r="FP91" s="5"/>
      <c r="FQ91" s="1">
        <v>16</v>
      </c>
      <c r="FR91" s="1">
        <v>4252.8261780104704</v>
      </c>
      <c r="FS91" s="1">
        <f t="shared" si="133"/>
        <v>1194.8261780104704</v>
      </c>
      <c r="FT91" s="1">
        <v>16</v>
      </c>
      <c r="FU91" s="1">
        <v>5086.3366120218598</v>
      </c>
      <c r="FV91" s="1">
        <f t="shared" si="134"/>
        <v>1793.3366120218598</v>
      </c>
      <c r="FW91" s="1">
        <v>16</v>
      </c>
      <c r="FX91" s="1">
        <v>4990.2668250197903</v>
      </c>
      <c r="FY91" s="1">
        <f t="shared" si="135"/>
        <v>1448.2668250197903</v>
      </c>
      <c r="FZ91" s="1">
        <v>16</v>
      </c>
      <c r="GA91" s="1">
        <v>4881.9509981851197</v>
      </c>
      <c r="GB91" s="1">
        <f t="shared" si="136"/>
        <v>1333.9509981851197</v>
      </c>
      <c r="GE91" s="5"/>
      <c r="GF91" s="1">
        <v>16</v>
      </c>
      <c r="GG91" s="1">
        <v>2233.1108247422699</v>
      </c>
      <c r="GH91" s="1">
        <f t="shared" si="137"/>
        <v>779.11082474226987</v>
      </c>
      <c r="GI91" s="1">
        <v>16</v>
      </c>
      <c r="GJ91" s="1">
        <v>2336.8515546639901</v>
      </c>
      <c r="GK91" s="1">
        <f t="shared" si="138"/>
        <v>903.8515546639901</v>
      </c>
      <c r="GL91" s="1">
        <v>16</v>
      </c>
      <c r="GM91" s="1">
        <v>2081.69613821138</v>
      </c>
      <c r="GN91" s="1">
        <f t="shared" si="139"/>
        <v>613.69613821138</v>
      </c>
      <c r="GO91" s="1">
        <v>16</v>
      </c>
      <c r="GP91" s="1">
        <v>3043.1514522821599</v>
      </c>
      <c r="GQ91" s="1">
        <f t="shared" si="140"/>
        <v>828.15145228215988</v>
      </c>
      <c r="GR91" s="5"/>
      <c r="GS91" s="5"/>
      <c r="GT91" s="2"/>
      <c r="GU91" s="1">
        <v>16</v>
      </c>
      <c r="GV91" s="1">
        <v>16382</v>
      </c>
      <c r="GW91" s="1">
        <f t="shared" si="141"/>
        <v>15210</v>
      </c>
      <c r="GX91" s="1">
        <v>16</v>
      </c>
      <c r="GY91" s="1">
        <v>16383</v>
      </c>
      <c r="GZ91" s="1">
        <f t="shared" si="142"/>
        <v>15283</v>
      </c>
      <c r="HA91" s="1">
        <v>16</v>
      </c>
      <c r="HB91" s="1">
        <v>16382</v>
      </c>
      <c r="HC91" s="1">
        <f t="shared" si="143"/>
        <v>15169</v>
      </c>
      <c r="HD91" s="1">
        <v>16</v>
      </c>
      <c r="HE91" s="1">
        <v>16382</v>
      </c>
      <c r="HF91" s="1">
        <f t="shared" si="144"/>
        <v>14938</v>
      </c>
      <c r="HG91" s="1">
        <v>16</v>
      </c>
      <c r="HH91" s="1">
        <v>16232</v>
      </c>
      <c r="HI91" s="1">
        <f t="shared" si="145"/>
        <v>14994</v>
      </c>
      <c r="HL91" s="5"/>
      <c r="HM91" s="1">
        <v>16</v>
      </c>
      <c r="HN91" s="1">
        <v>16380.158527423</v>
      </c>
      <c r="HO91" s="1">
        <f>HN91-HO72</f>
        <v>14796.471654181823</v>
      </c>
      <c r="HP91" s="1">
        <v>16</v>
      </c>
      <c r="HQ91" s="1">
        <v>16382.7473200613</v>
      </c>
      <c r="HR91" s="1">
        <f>HQ91-HR72</f>
        <v>14751.003330871197</v>
      </c>
      <c r="HS91" s="1">
        <v>16</v>
      </c>
      <c r="HT91" s="1">
        <v>16383</v>
      </c>
      <c r="HU91" s="1">
        <f>HT91-HU72</f>
        <v>14891.04758924944</v>
      </c>
      <c r="HV91" s="1">
        <v>16</v>
      </c>
      <c r="HW91" s="1">
        <v>16377.5771065183</v>
      </c>
      <c r="HX91" s="1">
        <f>HW91-HX72</f>
        <v>15170.743234772173</v>
      </c>
      <c r="HZ91" s="5"/>
      <c r="IA91" s="5"/>
      <c r="IB91" s="1">
        <v>16</v>
      </c>
      <c r="IC91" s="1">
        <v>16365.079274116501</v>
      </c>
      <c r="ID91" s="1">
        <f>IC91-ID72</f>
        <v>15334.271948259146</v>
      </c>
      <c r="IE91" s="1">
        <v>16</v>
      </c>
      <c r="IF91" s="1">
        <v>16382.787694974</v>
      </c>
      <c r="IG91" s="1">
        <f>IF91-IG72</f>
        <v>15280.877244834161</v>
      </c>
      <c r="IH91" s="1">
        <v>16</v>
      </c>
      <c r="II91" s="1">
        <v>16381.6938943894</v>
      </c>
      <c r="IJ91" s="1">
        <f>II91-IJ72</f>
        <v>15235.616781362467</v>
      </c>
      <c r="IK91" s="1">
        <v>16</v>
      </c>
      <c r="IL91" s="1">
        <v>16383</v>
      </c>
      <c r="IM91" s="1">
        <f>IL91-IM72</f>
        <v>15202.49635687855</v>
      </c>
      <c r="IN91" s="5"/>
      <c r="IO91" s="5"/>
      <c r="IP91" s="2"/>
      <c r="IQ91" s="1">
        <v>16</v>
      </c>
      <c r="IR91" s="1">
        <v>3734</v>
      </c>
      <c r="IS91" s="1">
        <f t="shared" si="146"/>
        <v>2788</v>
      </c>
      <c r="IT91" s="1">
        <v>16</v>
      </c>
      <c r="IU91" s="1">
        <v>6067</v>
      </c>
      <c r="IV91" s="1">
        <f t="shared" si="147"/>
        <v>5112</v>
      </c>
      <c r="IW91" s="1">
        <v>16</v>
      </c>
      <c r="IX91" s="1">
        <v>4725</v>
      </c>
      <c r="IY91" s="1">
        <f t="shared" si="148"/>
        <v>3786</v>
      </c>
      <c r="IZ91" s="1">
        <v>16</v>
      </c>
      <c r="JA91" s="1">
        <v>6024</v>
      </c>
      <c r="JB91" s="1">
        <f t="shared" si="149"/>
        <v>5107</v>
      </c>
      <c r="JC91" s="1">
        <v>16</v>
      </c>
      <c r="JD91" s="1">
        <v>7517</v>
      </c>
      <c r="JE91" s="1">
        <f t="shared" si="150"/>
        <v>6572</v>
      </c>
      <c r="JG91" s="5"/>
      <c r="JH91" s="5"/>
      <c r="JI91" s="1">
        <v>16</v>
      </c>
      <c r="JJ91" s="1">
        <v>5062.10849056604</v>
      </c>
      <c r="JK91" s="1">
        <f t="shared" si="151"/>
        <v>3986.10849056604</v>
      </c>
      <c r="JL91" s="1">
        <v>16</v>
      </c>
      <c r="JM91" s="1">
        <v>4013.2710727969302</v>
      </c>
      <c r="JN91" s="1">
        <f t="shared" si="152"/>
        <v>2992.2710727969302</v>
      </c>
      <c r="JO91" s="1">
        <v>16</v>
      </c>
      <c r="JP91" s="1">
        <v>5510.4563106796104</v>
      </c>
      <c r="JQ91" s="1">
        <f t="shared" si="153"/>
        <v>4426.4563106796104</v>
      </c>
      <c r="JR91" s="1">
        <v>16</v>
      </c>
      <c r="JS91" s="1">
        <v>5006.4351585014401</v>
      </c>
      <c r="JT91" s="1">
        <f t="shared" si="154"/>
        <v>3920.4351585014401</v>
      </c>
      <c r="JV91" s="5"/>
      <c r="JW91" s="5"/>
      <c r="JX91" s="1">
        <v>16</v>
      </c>
      <c r="JY91" s="1">
        <v>4530.2106339468301</v>
      </c>
      <c r="JZ91" s="1">
        <f t="shared" si="155"/>
        <v>2892.2106339468301</v>
      </c>
      <c r="KA91" s="1">
        <v>16</v>
      </c>
      <c r="KB91" s="1">
        <v>3853.4615384615399</v>
      </c>
      <c r="KC91" s="1">
        <f t="shared" si="156"/>
        <v>2321.4615384615399</v>
      </c>
      <c r="KD91" s="1">
        <v>16</v>
      </c>
      <c r="KE91" s="1">
        <v>3530.1298804780899</v>
      </c>
      <c r="KF91" s="1">
        <f t="shared" si="157"/>
        <v>2039.1298804780899</v>
      </c>
      <c r="KG91" s="1">
        <v>16</v>
      </c>
      <c r="KH91" s="1">
        <v>3355.3177283192599</v>
      </c>
      <c r="KI91" s="1">
        <f t="shared" si="158"/>
        <v>1875.3177283192599</v>
      </c>
      <c r="KJ91" s="5"/>
      <c r="KK91" s="5"/>
      <c r="KL91" s="2"/>
      <c r="KM91" s="1">
        <v>16</v>
      </c>
      <c r="KN91" s="1">
        <v>1975</v>
      </c>
      <c r="KO91" s="1">
        <f t="shared" si="159"/>
        <v>757</v>
      </c>
      <c r="KP91" s="1">
        <v>16</v>
      </c>
      <c r="KQ91" s="1">
        <v>2336</v>
      </c>
      <c r="KR91" s="1">
        <f t="shared" si="160"/>
        <v>1125</v>
      </c>
      <c r="KS91" s="1">
        <v>16</v>
      </c>
      <c r="KT91" s="1">
        <v>2016</v>
      </c>
      <c r="KU91" s="1">
        <f t="shared" si="161"/>
        <v>814</v>
      </c>
      <c r="KV91" s="1">
        <v>16</v>
      </c>
      <c r="KW91" s="1">
        <v>2186</v>
      </c>
      <c r="KX91" s="1">
        <f t="shared" si="162"/>
        <v>999</v>
      </c>
      <c r="KZ91" s="5"/>
      <c r="LA91" s="5"/>
      <c r="LB91" s="1">
        <v>16</v>
      </c>
      <c r="LC91" s="1">
        <v>2185</v>
      </c>
      <c r="LD91" s="1">
        <f t="shared" si="163"/>
        <v>596</v>
      </c>
      <c r="LE91" s="1">
        <v>16</v>
      </c>
      <c r="LF91" s="1">
        <v>1865</v>
      </c>
      <c r="LG91" s="1">
        <f t="shared" si="164"/>
        <v>352</v>
      </c>
      <c r="LH91" s="1">
        <v>16</v>
      </c>
      <c r="LI91" s="1">
        <v>2264</v>
      </c>
      <c r="LJ91" s="1">
        <f t="shared" si="165"/>
        <v>670</v>
      </c>
      <c r="LK91" s="1">
        <v>16</v>
      </c>
      <c r="LL91" s="1">
        <v>2154</v>
      </c>
      <c r="LM91" s="1">
        <f t="shared" si="166"/>
        <v>547</v>
      </c>
      <c r="LO91" s="5"/>
      <c r="LP91" s="5"/>
      <c r="LQ91" s="1">
        <v>16</v>
      </c>
      <c r="LR91" s="1">
        <v>1864</v>
      </c>
      <c r="LS91" s="1">
        <f t="shared" si="167"/>
        <v>570</v>
      </c>
      <c r="LT91" s="1">
        <v>16</v>
      </c>
      <c r="LU91" s="1">
        <v>1842</v>
      </c>
      <c r="LV91" s="1">
        <f t="shared" si="168"/>
        <v>419</v>
      </c>
      <c r="LW91" s="1">
        <v>16</v>
      </c>
      <c r="LX91" s="1">
        <v>1551</v>
      </c>
      <c r="LY91" s="1">
        <f t="shared" si="169"/>
        <v>245</v>
      </c>
      <c r="LZ91" s="1">
        <v>16</v>
      </c>
      <c r="MA91" s="1">
        <v>2274</v>
      </c>
      <c r="MB91" s="1">
        <f t="shared" si="170"/>
        <v>856</v>
      </c>
      <c r="MC91" s="5"/>
      <c r="MD91" s="5"/>
      <c r="ME91" s="2"/>
      <c r="MF91" s="1">
        <v>16</v>
      </c>
      <c r="MG91" s="1">
        <v>3158</v>
      </c>
      <c r="MH91" s="1">
        <f t="shared" si="94"/>
        <v>598</v>
      </c>
      <c r="MI91" s="1">
        <v>16</v>
      </c>
      <c r="MJ91" s="1">
        <v>3523</v>
      </c>
      <c r="MK91" s="1">
        <f t="shared" si="95"/>
        <v>879</v>
      </c>
      <c r="ML91" s="1">
        <v>16</v>
      </c>
      <c r="MM91" s="1">
        <v>3165</v>
      </c>
      <c r="MN91" s="1">
        <f t="shared" si="96"/>
        <v>389</v>
      </c>
      <c r="MO91" s="1">
        <v>16</v>
      </c>
      <c r="MP91" s="1">
        <v>2748</v>
      </c>
      <c r="MQ91" s="1">
        <f t="shared" si="97"/>
        <v>-72</v>
      </c>
      <c r="MS91" s="5"/>
      <c r="MT91" s="5"/>
      <c r="MU91" s="1">
        <v>16</v>
      </c>
      <c r="MV91" s="1">
        <v>1772</v>
      </c>
      <c r="MW91" s="1">
        <f t="shared" si="98"/>
        <v>444</v>
      </c>
      <c r="MX91" s="1">
        <v>16</v>
      </c>
      <c r="MY91" s="1">
        <v>1967</v>
      </c>
      <c r="MZ91" s="1">
        <f t="shared" si="99"/>
        <v>675</v>
      </c>
      <c r="NA91" s="1">
        <v>16</v>
      </c>
      <c r="NB91" s="1">
        <v>1588</v>
      </c>
      <c r="NC91" s="1">
        <f t="shared" si="100"/>
        <v>281</v>
      </c>
      <c r="ND91" s="1">
        <v>16</v>
      </c>
      <c r="NE91" s="1">
        <v>2287</v>
      </c>
      <c r="NF91" s="1">
        <f t="shared" si="101"/>
        <v>974</v>
      </c>
      <c r="NH91" s="5"/>
      <c r="NI91" s="5"/>
      <c r="NJ91" s="1">
        <v>16</v>
      </c>
      <c r="NK91" s="1">
        <v>2251</v>
      </c>
      <c r="NL91" s="1">
        <f t="shared" si="102"/>
        <v>810</v>
      </c>
      <c r="NM91" s="1">
        <v>16</v>
      </c>
      <c r="NN91" s="1">
        <v>2464</v>
      </c>
      <c r="NO91" s="1">
        <f t="shared" si="103"/>
        <v>1047</v>
      </c>
      <c r="NP91" s="1">
        <v>16</v>
      </c>
      <c r="NQ91" s="1">
        <v>2181</v>
      </c>
      <c r="NR91" s="1">
        <f t="shared" si="104"/>
        <v>790</v>
      </c>
      <c r="NS91" s="1">
        <v>16</v>
      </c>
      <c r="NT91" s="1">
        <v>2501</v>
      </c>
      <c r="NU91" s="1">
        <f t="shared" si="105"/>
        <v>1211</v>
      </c>
    </row>
    <row r="92" spans="1:385" x14ac:dyDescent="0.25">
      <c r="A92" s="2"/>
      <c r="B92" s="1">
        <v>17</v>
      </c>
      <c r="C92" s="1">
        <v>1201</v>
      </c>
      <c r="D92" s="1">
        <f t="shared" si="87"/>
        <v>149</v>
      </c>
      <c r="E92" s="1">
        <v>17</v>
      </c>
      <c r="F92" s="1">
        <v>1280</v>
      </c>
      <c r="G92" s="1">
        <f t="shared" si="88"/>
        <v>240</v>
      </c>
      <c r="H92" s="1">
        <v>17</v>
      </c>
      <c r="I92" s="1">
        <v>1109</v>
      </c>
      <c r="J92" s="1">
        <f t="shared" si="89"/>
        <v>83</v>
      </c>
      <c r="K92" s="1">
        <v>17</v>
      </c>
      <c r="L92" s="1">
        <v>1205</v>
      </c>
      <c r="M92" s="1">
        <f t="shared" si="90"/>
        <v>155</v>
      </c>
      <c r="N92" s="1">
        <v>17</v>
      </c>
      <c r="O92" s="1">
        <v>1260</v>
      </c>
      <c r="P92" s="1">
        <f t="shared" si="91"/>
        <v>205</v>
      </c>
      <c r="S92" s="5"/>
      <c r="T92" s="1">
        <v>17</v>
      </c>
      <c r="U92" s="1">
        <v>1327.21859039837</v>
      </c>
      <c r="V92" s="1">
        <f>U92-V72</f>
        <v>294.40143122157474</v>
      </c>
      <c r="W92" s="1">
        <v>17</v>
      </c>
      <c r="X92" s="1">
        <v>1240.03220611916</v>
      </c>
      <c r="Y92" s="1">
        <f>X92-Y72</f>
        <v>207.21504694236478</v>
      </c>
      <c r="Z92" s="1">
        <v>17</v>
      </c>
      <c r="AA92" s="1">
        <v>1249.8265712012701</v>
      </c>
      <c r="AB92" s="1">
        <f>AA92-AB72</f>
        <v>239.28030258439344</v>
      </c>
      <c r="AC92" s="1">
        <v>17</v>
      </c>
      <c r="AD92" s="1">
        <v>981.67784711388504</v>
      </c>
      <c r="AE92" s="1">
        <f>AD92-AE72</f>
        <v>-22.514378037760252</v>
      </c>
      <c r="AI92" s="1">
        <v>17</v>
      </c>
      <c r="AJ92" s="1">
        <v>1607.5799086758</v>
      </c>
      <c r="AK92" s="1">
        <f>AJ92-AK72</f>
        <v>109.26698168502321</v>
      </c>
      <c r="AL92" s="1">
        <v>17</v>
      </c>
      <c r="AM92" s="1">
        <v>1598.5906666666699</v>
      </c>
      <c r="AN92" s="1">
        <f>AM92-AN72</f>
        <v>39.909847565783139</v>
      </c>
      <c r="AO92" s="1">
        <v>17</v>
      </c>
      <c r="AP92" s="1">
        <v>1750.9862745098001</v>
      </c>
      <c r="AQ92" s="1">
        <f>AP92-AQ72</f>
        <v>116.72112715853018</v>
      </c>
      <c r="AR92" s="1">
        <v>17</v>
      </c>
      <c r="AS92" s="1">
        <v>1711.7514376996801</v>
      </c>
      <c r="AT92" s="1">
        <f>AS92-AT72</f>
        <v>71.650693231129935</v>
      </c>
      <c r="AV92" s="5"/>
      <c r="AW92" s="2"/>
      <c r="AX92" s="1">
        <v>17</v>
      </c>
      <c r="AY92" s="1">
        <v>2684</v>
      </c>
      <c r="AZ92" s="1">
        <f t="shared" si="106"/>
        <v>1628</v>
      </c>
      <c r="BA92" s="1">
        <v>17</v>
      </c>
      <c r="BB92" s="1">
        <v>2282</v>
      </c>
      <c r="BC92" s="1">
        <f t="shared" si="107"/>
        <v>1247</v>
      </c>
      <c r="BD92" s="1">
        <v>17</v>
      </c>
      <c r="BE92" s="1">
        <v>1773</v>
      </c>
      <c r="BF92" s="1">
        <f t="shared" si="108"/>
        <v>760</v>
      </c>
      <c r="BG92" s="1">
        <v>17</v>
      </c>
      <c r="BH92" s="1">
        <v>2352</v>
      </c>
      <c r="BI92" s="1">
        <f t="shared" si="109"/>
        <v>1296</v>
      </c>
      <c r="BJ92" s="1">
        <v>17</v>
      </c>
      <c r="BK92" s="1">
        <v>2079</v>
      </c>
      <c r="BL92" s="1">
        <f t="shared" si="110"/>
        <v>1066</v>
      </c>
      <c r="BN92" s="5"/>
      <c r="BP92" s="1">
        <v>17</v>
      </c>
      <c r="BQ92" s="1">
        <v>2217.7890295358602</v>
      </c>
      <c r="BR92" s="1">
        <f>BQ92-BR72</f>
        <v>856.09068690828713</v>
      </c>
      <c r="BS92" s="1">
        <v>17</v>
      </c>
      <c r="BT92" s="1">
        <v>1873.90410958904</v>
      </c>
      <c r="BU92" s="1">
        <f>BT92-BU72</f>
        <v>513.33249564107018</v>
      </c>
      <c r="BV92" s="1">
        <v>17</v>
      </c>
      <c r="BW92" s="1">
        <v>1843.4166020170701</v>
      </c>
      <c r="BX92" s="1">
        <f>BW92-BX72</f>
        <v>427.22094372518654</v>
      </c>
      <c r="BY92" s="1">
        <v>17</v>
      </c>
      <c r="BZ92" s="1">
        <v>1775.89095992544</v>
      </c>
      <c r="CA92" s="1">
        <f>BZ92-CA72</f>
        <v>422.15366320148678</v>
      </c>
      <c r="CC92" s="5"/>
      <c r="CD92" s="5"/>
      <c r="CE92" s="1">
        <v>17</v>
      </c>
      <c r="CF92" s="1">
        <v>2610.4363839285702</v>
      </c>
      <c r="CG92" s="1">
        <f t="shared" si="111"/>
        <v>1036.4363839285702</v>
      </c>
      <c r="CH92" s="1">
        <v>17</v>
      </c>
      <c r="CI92" s="1">
        <v>2904.7392426850301</v>
      </c>
      <c r="CJ92" s="1">
        <f t="shared" si="112"/>
        <v>903.73924268503015</v>
      </c>
      <c r="CK92" s="1">
        <v>17</v>
      </c>
      <c r="CL92" s="1">
        <v>2504.09551886792</v>
      </c>
      <c r="CM92" s="1">
        <f t="shared" si="113"/>
        <v>853.09551886791996</v>
      </c>
      <c r="CN92" s="1">
        <v>17</v>
      </c>
      <c r="CO92" s="1">
        <v>1673.1997607655501</v>
      </c>
      <c r="CP92" s="1">
        <f t="shared" si="114"/>
        <v>334.19976076555008</v>
      </c>
      <c r="CQ92" s="5"/>
      <c r="CR92" s="5"/>
      <c r="CS92" s="2"/>
      <c r="CT92" s="1">
        <v>17</v>
      </c>
      <c r="CU92" s="1">
        <v>1712.4270315091201</v>
      </c>
      <c r="CV92" s="1">
        <f t="shared" si="115"/>
        <v>222.42703150912007</v>
      </c>
      <c r="CW92" s="1">
        <v>17</v>
      </c>
      <c r="CX92" s="1">
        <v>1956.3464373464401</v>
      </c>
      <c r="CY92" s="1">
        <f t="shared" si="92"/>
        <v>207.91228070174998</v>
      </c>
      <c r="CZ92" s="1">
        <v>17</v>
      </c>
      <c r="DA92" s="1">
        <v>1935.0619195046399</v>
      </c>
      <c r="DB92" s="1">
        <f t="shared" si="116"/>
        <v>484.06191950463995</v>
      </c>
      <c r="DC92" s="1">
        <v>17</v>
      </c>
      <c r="DD92" s="1">
        <v>1961.97192028986</v>
      </c>
      <c r="DE92" s="1">
        <f t="shared" si="117"/>
        <v>814.97192028986001</v>
      </c>
      <c r="DG92" s="5"/>
      <c r="DH92" s="5"/>
      <c r="DI92" s="1">
        <v>17</v>
      </c>
      <c r="DJ92" s="1">
        <v>1541.7210953346901</v>
      </c>
      <c r="DK92" s="1">
        <f t="shared" si="118"/>
        <v>587.72109533469006</v>
      </c>
      <c r="DL92" s="1">
        <v>17</v>
      </c>
      <c r="DM92" s="1">
        <v>1369.21383075523</v>
      </c>
      <c r="DN92" s="1">
        <f t="shared" si="119"/>
        <v>434.21383075522999</v>
      </c>
      <c r="DO92" s="1">
        <v>17</v>
      </c>
      <c r="DP92" s="1">
        <v>1429.8674614305801</v>
      </c>
      <c r="DQ92" s="1">
        <f t="shared" si="120"/>
        <v>454.86746143058008</v>
      </c>
      <c r="DR92" s="1">
        <v>17</v>
      </c>
      <c r="DS92" s="1">
        <v>1389.80982236155</v>
      </c>
      <c r="DT92" s="1">
        <f t="shared" si="121"/>
        <v>372.80982236155</v>
      </c>
      <c r="DV92" s="5"/>
      <c r="DW92" s="5"/>
      <c r="DX92" s="1">
        <v>17</v>
      </c>
      <c r="DY92" s="1">
        <v>1826.11928251121</v>
      </c>
      <c r="DZ92" s="1">
        <f t="shared" si="122"/>
        <v>355.11928251121003</v>
      </c>
      <c r="EA92" s="1">
        <v>17</v>
      </c>
      <c r="EB92" s="1">
        <v>2453.5636918382902</v>
      </c>
      <c r="EC92" s="1">
        <f t="shared" si="123"/>
        <v>264.5636918382902</v>
      </c>
      <c r="ED92" s="1">
        <v>17</v>
      </c>
      <c r="EE92" s="1">
        <v>2674.2790294627398</v>
      </c>
      <c r="EF92" s="1">
        <f t="shared" si="124"/>
        <v>236.2790294627398</v>
      </c>
      <c r="EG92" s="1">
        <v>17</v>
      </c>
      <c r="EH92" s="1">
        <v>2864.2104377104401</v>
      </c>
      <c r="EI92" s="1">
        <f t="shared" si="125"/>
        <v>160.21043771044015</v>
      </c>
      <c r="EJ92" s="5"/>
      <c r="EK92" s="5"/>
      <c r="EL92" s="2"/>
      <c r="EM92" s="1">
        <v>17</v>
      </c>
      <c r="EN92" s="1">
        <v>1686.3356741573</v>
      </c>
      <c r="EO92" s="1">
        <f t="shared" si="126"/>
        <v>579.33567415729999</v>
      </c>
      <c r="EP92" s="1">
        <v>17</v>
      </c>
      <c r="EQ92" s="1">
        <v>2003.9941715237301</v>
      </c>
      <c r="ER92" s="1">
        <f t="shared" si="93"/>
        <v>481.57170172084011</v>
      </c>
      <c r="ES92" s="1">
        <v>17</v>
      </c>
      <c r="ET92" s="1">
        <v>1826.4846560846599</v>
      </c>
      <c r="EU92" s="1">
        <f t="shared" si="127"/>
        <v>707.48465608465995</v>
      </c>
      <c r="EV92" s="1">
        <v>17</v>
      </c>
      <c r="EW92" s="1">
        <v>2167.2575057736699</v>
      </c>
      <c r="EX92" s="1">
        <f t="shared" si="128"/>
        <v>1020.2575057736699</v>
      </c>
      <c r="EZ92" s="5"/>
      <c r="FA92" s="5"/>
      <c r="FB92" s="1">
        <v>17</v>
      </c>
      <c r="FC92" s="1">
        <v>2369.74981103553</v>
      </c>
      <c r="FD92" s="1">
        <f t="shared" si="129"/>
        <v>771.74981103553</v>
      </c>
      <c r="FE92" s="1">
        <v>17</v>
      </c>
      <c r="FF92" s="1">
        <v>2190.85767234989</v>
      </c>
      <c r="FG92" s="1">
        <f t="shared" si="130"/>
        <v>608.85767234988998</v>
      </c>
      <c r="FH92" s="1">
        <v>17</v>
      </c>
      <c r="FI92" s="1">
        <v>2639.8663194444398</v>
      </c>
      <c r="FJ92" s="1">
        <f t="shared" si="131"/>
        <v>704.8663194444398</v>
      </c>
      <c r="FK92" s="1">
        <v>17</v>
      </c>
      <c r="FL92" s="1">
        <v>2710.7847744360902</v>
      </c>
      <c r="FM92" s="1">
        <f t="shared" si="132"/>
        <v>797.78477443609017</v>
      </c>
      <c r="FO92" s="5"/>
      <c r="FP92" s="5"/>
      <c r="FQ92" s="1">
        <v>17</v>
      </c>
      <c r="FR92" s="1">
        <v>4455.3784355179696</v>
      </c>
      <c r="FS92" s="1">
        <f t="shared" si="133"/>
        <v>1397.3784355179696</v>
      </c>
      <c r="FT92" s="1">
        <v>17</v>
      </c>
      <c r="FU92" s="1">
        <v>5149.88351648352</v>
      </c>
      <c r="FV92" s="1">
        <f t="shared" si="134"/>
        <v>1856.88351648352</v>
      </c>
      <c r="FW92" s="1">
        <v>17</v>
      </c>
      <c r="FX92" s="1">
        <v>4944.17605075337</v>
      </c>
      <c r="FY92" s="1">
        <f t="shared" si="135"/>
        <v>1402.17605075337</v>
      </c>
      <c r="FZ92" s="1">
        <v>17</v>
      </c>
      <c r="GA92" s="1">
        <v>4765.2838944494997</v>
      </c>
      <c r="GB92" s="1">
        <f t="shared" si="136"/>
        <v>1217.2838944494997</v>
      </c>
      <c r="GE92" s="5"/>
      <c r="GF92" s="1">
        <v>17</v>
      </c>
      <c r="GG92" s="1">
        <v>2194.87859007833</v>
      </c>
      <c r="GH92" s="1">
        <f t="shared" si="137"/>
        <v>740.87859007833003</v>
      </c>
      <c r="GI92" s="1">
        <v>17</v>
      </c>
      <c r="GJ92" s="1">
        <v>2042.7913741223699</v>
      </c>
      <c r="GK92" s="1">
        <f t="shared" si="138"/>
        <v>609.79137412236992</v>
      </c>
      <c r="GL92" s="1">
        <v>17</v>
      </c>
      <c r="GM92" s="1">
        <v>2340.9367346938802</v>
      </c>
      <c r="GN92" s="1">
        <f t="shared" si="139"/>
        <v>872.93673469388023</v>
      </c>
      <c r="GO92" s="1">
        <v>17</v>
      </c>
      <c r="GP92" s="1">
        <v>2994.0490093847802</v>
      </c>
      <c r="GQ92" s="1">
        <f t="shared" si="140"/>
        <v>779.04900938478022</v>
      </c>
      <c r="GR92" s="5"/>
      <c r="GS92" s="5"/>
      <c r="GT92" s="2"/>
      <c r="GU92" s="1">
        <v>17</v>
      </c>
      <c r="GV92" s="1">
        <v>16382</v>
      </c>
      <c r="GW92" s="1">
        <f t="shared" si="141"/>
        <v>15210</v>
      </c>
      <c r="GX92" s="1">
        <v>17</v>
      </c>
      <c r="GY92" s="1">
        <v>16380</v>
      </c>
      <c r="GZ92" s="1">
        <f t="shared" si="142"/>
        <v>15280</v>
      </c>
      <c r="HA92" s="1">
        <v>17</v>
      </c>
      <c r="HB92" s="1">
        <v>16383</v>
      </c>
      <c r="HC92" s="1">
        <f t="shared" si="143"/>
        <v>15170</v>
      </c>
      <c r="HD92" s="1">
        <v>17</v>
      </c>
      <c r="HE92" s="1">
        <v>16383</v>
      </c>
      <c r="HF92" s="1">
        <f t="shared" si="144"/>
        <v>14939</v>
      </c>
      <c r="HG92" s="1">
        <v>17</v>
      </c>
      <c r="HH92" s="1">
        <v>16382</v>
      </c>
      <c r="HI92" s="1">
        <f t="shared" si="145"/>
        <v>15144</v>
      </c>
      <c r="HL92" s="5"/>
      <c r="HM92" s="1">
        <v>17</v>
      </c>
      <c r="HN92" s="1">
        <v>14266.5407239819</v>
      </c>
      <c r="HO92" s="1">
        <f>HN92-HO72</f>
        <v>12682.853850740723</v>
      </c>
      <c r="HP92" s="1">
        <v>17</v>
      </c>
      <c r="HQ92" s="1">
        <v>16381.3167559296</v>
      </c>
      <c r="HR92" s="1">
        <f>HQ92-HR72</f>
        <v>14749.572766739497</v>
      </c>
      <c r="HS92" s="1">
        <v>17</v>
      </c>
      <c r="HT92" s="1">
        <v>16380.4055813953</v>
      </c>
      <c r="HU92" s="1">
        <f>HT92-HU72</f>
        <v>14888.45317064474</v>
      </c>
      <c r="HV92" s="1">
        <v>17</v>
      </c>
      <c r="HW92" s="1">
        <v>16381.3317610063</v>
      </c>
      <c r="HX92" s="1">
        <f>HW92-HX72</f>
        <v>15174.497889260174</v>
      </c>
      <c r="HZ92" s="5"/>
      <c r="IA92" s="5"/>
      <c r="IB92" s="1">
        <v>17</v>
      </c>
      <c r="IC92" s="1">
        <v>16383</v>
      </c>
      <c r="ID92" s="1">
        <f>IC92-ID72</f>
        <v>15352.192674142645</v>
      </c>
      <c r="IE92" s="1">
        <v>17</v>
      </c>
      <c r="IF92" s="1">
        <v>16370.7020905923</v>
      </c>
      <c r="IG92" s="1">
        <f>IF92-IG72</f>
        <v>15268.79164045246</v>
      </c>
      <c r="IH92" s="1">
        <v>17</v>
      </c>
      <c r="II92" s="1">
        <v>16383</v>
      </c>
      <c r="IJ92" s="1">
        <f>II92-IJ72</f>
        <v>15236.922886973067</v>
      </c>
      <c r="IK92" s="1">
        <v>17</v>
      </c>
      <c r="IL92" s="1">
        <v>16382.6118271418</v>
      </c>
      <c r="IM92" s="1">
        <f>IL92-IM72</f>
        <v>15202.10818402035</v>
      </c>
      <c r="IN92" s="5"/>
      <c r="IO92" s="5"/>
      <c r="IP92" s="2"/>
      <c r="IQ92" s="1">
        <v>17</v>
      </c>
      <c r="IR92" s="1">
        <v>5830</v>
      </c>
      <c r="IS92" s="1">
        <f t="shared" si="146"/>
        <v>4884</v>
      </c>
      <c r="IT92" s="1">
        <v>17</v>
      </c>
      <c r="IU92" s="1">
        <v>5461</v>
      </c>
      <c r="IV92" s="1">
        <f t="shared" si="147"/>
        <v>4506</v>
      </c>
      <c r="IW92" s="1">
        <v>17</v>
      </c>
      <c r="IX92" s="1">
        <v>5200</v>
      </c>
      <c r="IY92" s="1">
        <f t="shared" si="148"/>
        <v>4261</v>
      </c>
      <c r="IZ92" s="1">
        <v>17</v>
      </c>
      <c r="JA92" s="1">
        <v>6575</v>
      </c>
      <c r="JB92" s="1">
        <f t="shared" si="149"/>
        <v>5658</v>
      </c>
      <c r="JC92" s="1">
        <v>17</v>
      </c>
      <c r="JD92" s="1">
        <v>8241</v>
      </c>
      <c r="JE92" s="1">
        <f t="shared" si="150"/>
        <v>7296</v>
      </c>
      <c r="JG92" s="5"/>
      <c r="JH92" s="5"/>
      <c r="JI92" s="1">
        <v>17</v>
      </c>
      <c r="JJ92" s="1">
        <v>3991.4546313799601</v>
      </c>
      <c r="JK92" s="1">
        <f t="shared" si="151"/>
        <v>2915.4546313799601</v>
      </c>
      <c r="JL92" s="1">
        <v>17</v>
      </c>
      <c r="JM92" s="1">
        <v>3647.2402287893201</v>
      </c>
      <c r="JN92" s="1">
        <f t="shared" si="152"/>
        <v>2626.2402287893201</v>
      </c>
      <c r="JO92" s="1">
        <v>17</v>
      </c>
      <c r="JP92" s="1">
        <v>3907.0625</v>
      </c>
      <c r="JQ92" s="1">
        <f t="shared" si="153"/>
        <v>2823.0625</v>
      </c>
      <c r="JR92" s="1">
        <v>17</v>
      </c>
      <c r="JS92" s="1">
        <v>3727.5493767977</v>
      </c>
      <c r="JT92" s="1">
        <f t="shared" si="154"/>
        <v>2641.5493767977</v>
      </c>
      <c r="JV92" s="5"/>
      <c r="JW92" s="5"/>
      <c r="JX92" s="1">
        <v>17</v>
      </c>
      <c r="JY92" s="1">
        <v>5699.5040983606596</v>
      </c>
      <c r="JZ92" s="1">
        <f t="shared" si="155"/>
        <v>4061.5040983606596</v>
      </c>
      <c r="KA92" s="1">
        <v>17</v>
      </c>
      <c r="KB92" s="1">
        <v>4564.2546583850899</v>
      </c>
      <c r="KC92" s="1">
        <f t="shared" si="156"/>
        <v>3032.2546583850899</v>
      </c>
      <c r="KD92" s="1">
        <v>17</v>
      </c>
      <c r="KE92" s="1">
        <v>4749.3513084853303</v>
      </c>
      <c r="KF92" s="1">
        <f t="shared" si="157"/>
        <v>3258.3513084853303</v>
      </c>
      <c r="KG92" s="1">
        <v>17</v>
      </c>
      <c r="KH92" s="1">
        <v>3846.2793427229999</v>
      </c>
      <c r="KI92" s="1">
        <f t="shared" si="158"/>
        <v>2366.2793427229999</v>
      </c>
      <c r="KJ92" s="5"/>
      <c r="KK92" s="5"/>
      <c r="KL92" s="2"/>
      <c r="KM92" s="1">
        <v>17</v>
      </c>
      <c r="KN92" s="1">
        <v>2938</v>
      </c>
      <c r="KO92" s="1">
        <f t="shared" si="159"/>
        <v>1720</v>
      </c>
      <c r="KP92" s="1">
        <v>17</v>
      </c>
      <c r="KQ92" s="1">
        <v>2411</v>
      </c>
      <c r="KR92" s="1">
        <f t="shared" si="160"/>
        <v>1200</v>
      </c>
      <c r="KS92" s="1">
        <v>17</v>
      </c>
      <c r="KT92" s="1">
        <v>2164</v>
      </c>
      <c r="KU92" s="1">
        <f t="shared" si="161"/>
        <v>962</v>
      </c>
      <c r="KV92" s="1">
        <v>17</v>
      </c>
      <c r="KW92" s="1">
        <v>1937</v>
      </c>
      <c r="KX92" s="1">
        <f t="shared" si="162"/>
        <v>750</v>
      </c>
      <c r="KZ92" s="5"/>
      <c r="LA92" s="5"/>
      <c r="LB92" s="1">
        <v>17</v>
      </c>
      <c r="LC92" s="1">
        <v>2320</v>
      </c>
      <c r="LD92" s="1">
        <f t="shared" si="163"/>
        <v>731</v>
      </c>
      <c r="LE92" s="1">
        <v>17</v>
      </c>
      <c r="LF92" s="1">
        <v>2133</v>
      </c>
      <c r="LG92" s="1">
        <f t="shared" si="164"/>
        <v>620</v>
      </c>
      <c r="LH92" s="1">
        <v>17</v>
      </c>
      <c r="LI92" s="1">
        <v>2055</v>
      </c>
      <c r="LJ92" s="1">
        <f t="shared" si="165"/>
        <v>461</v>
      </c>
      <c r="LK92" s="1">
        <v>17</v>
      </c>
      <c r="LL92" s="1">
        <v>2335</v>
      </c>
      <c r="LM92" s="1">
        <f t="shared" si="166"/>
        <v>728</v>
      </c>
      <c r="LO92" s="5"/>
      <c r="LP92" s="5"/>
      <c r="LQ92" s="1">
        <v>17</v>
      </c>
      <c r="LR92" s="1">
        <v>2139</v>
      </c>
      <c r="LS92" s="1">
        <f t="shared" si="167"/>
        <v>845</v>
      </c>
      <c r="LT92" s="1">
        <v>17</v>
      </c>
      <c r="LU92" s="1">
        <v>1745</v>
      </c>
      <c r="LV92" s="1">
        <f t="shared" si="168"/>
        <v>322</v>
      </c>
      <c r="LW92" s="1">
        <v>17</v>
      </c>
      <c r="LX92" s="1">
        <v>2183</v>
      </c>
      <c r="LY92" s="1">
        <f t="shared" si="169"/>
        <v>877</v>
      </c>
      <c r="LZ92" s="1">
        <v>17</v>
      </c>
      <c r="MA92" s="1">
        <v>2497</v>
      </c>
      <c r="MB92" s="1">
        <f t="shared" si="170"/>
        <v>1079</v>
      </c>
      <c r="MC92" s="5"/>
      <c r="MD92" s="5"/>
      <c r="ME92" s="2"/>
      <c r="MF92" s="1">
        <v>17</v>
      </c>
      <c r="MG92" s="1">
        <v>4275</v>
      </c>
      <c r="MH92" s="1">
        <f t="shared" si="94"/>
        <v>1715</v>
      </c>
      <c r="MI92" s="1">
        <v>17</v>
      </c>
      <c r="MJ92" s="1">
        <v>4057</v>
      </c>
      <c r="MK92" s="1">
        <f t="shared" si="95"/>
        <v>1413</v>
      </c>
      <c r="ML92" s="1">
        <v>17</v>
      </c>
      <c r="MM92" s="1">
        <v>4020</v>
      </c>
      <c r="MN92" s="1">
        <f t="shared" si="96"/>
        <v>1244</v>
      </c>
      <c r="MO92" s="1">
        <v>17</v>
      </c>
      <c r="MP92" s="1">
        <v>3342</v>
      </c>
      <c r="MQ92" s="1">
        <f t="shared" si="97"/>
        <v>522</v>
      </c>
      <c r="MS92" s="5"/>
      <c r="MT92" s="5"/>
      <c r="MU92" s="1">
        <v>17</v>
      </c>
      <c r="MV92" s="1">
        <v>1939</v>
      </c>
      <c r="MW92" s="1">
        <f t="shared" si="98"/>
        <v>611</v>
      </c>
      <c r="MX92" s="1">
        <v>17</v>
      </c>
      <c r="MY92" s="1">
        <v>1844</v>
      </c>
      <c r="MZ92" s="1">
        <f t="shared" si="99"/>
        <v>552</v>
      </c>
      <c r="NA92" s="1">
        <v>17</v>
      </c>
      <c r="NB92" s="1">
        <v>1824</v>
      </c>
      <c r="NC92" s="1">
        <f t="shared" si="100"/>
        <v>517</v>
      </c>
      <c r="ND92" s="1">
        <v>17</v>
      </c>
      <c r="NE92" s="1">
        <v>2657</v>
      </c>
      <c r="NF92" s="1">
        <f t="shared" si="101"/>
        <v>1344</v>
      </c>
      <c r="NH92" s="5"/>
      <c r="NI92" s="5"/>
      <c r="NJ92" s="1">
        <v>17</v>
      </c>
      <c r="NK92" s="1">
        <v>1694</v>
      </c>
      <c r="NL92" s="1">
        <f t="shared" si="102"/>
        <v>253</v>
      </c>
      <c r="NM92" s="1">
        <v>17</v>
      </c>
      <c r="NN92" s="1">
        <v>2123</v>
      </c>
      <c r="NO92" s="1">
        <f t="shared" si="103"/>
        <v>706</v>
      </c>
      <c r="NP92" s="1">
        <v>17</v>
      </c>
      <c r="NQ92" s="1">
        <v>2433</v>
      </c>
      <c r="NR92" s="1">
        <f t="shared" si="104"/>
        <v>1042</v>
      </c>
      <c r="NS92" s="1">
        <v>17</v>
      </c>
      <c r="NT92" s="1">
        <v>3201</v>
      </c>
      <c r="NU92" s="1">
        <f t="shared" si="105"/>
        <v>1911</v>
      </c>
    </row>
    <row r="93" spans="1:385" x14ac:dyDescent="0.25">
      <c r="A93" s="2"/>
      <c r="B93" s="1">
        <v>18</v>
      </c>
      <c r="C93" s="1">
        <v>1164</v>
      </c>
      <c r="D93" s="1">
        <f t="shared" si="87"/>
        <v>112</v>
      </c>
      <c r="E93" s="1">
        <v>18</v>
      </c>
      <c r="F93" s="1">
        <v>1162</v>
      </c>
      <c r="G93" s="1">
        <f t="shared" si="88"/>
        <v>122</v>
      </c>
      <c r="H93" s="1">
        <v>18</v>
      </c>
      <c r="I93" s="1">
        <v>1113</v>
      </c>
      <c r="J93" s="1">
        <f t="shared" si="89"/>
        <v>87</v>
      </c>
      <c r="K93" s="1">
        <v>18</v>
      </c>
      <c r="L93" s="1">
        <v>1203</v>
      </c>
      <c r="M93" s="1">
        <f t="shared" si="90"/>
        <v>153</v>
      </c>
      <c r="N93" s="1">
        <v>18</v>
      </c>
      <c r="O93" s="1">
        <v>1195</v>
      </c>
      <c r="P93" s="1">
        <f t="shared" si="91"/>
        <v>140</v>
      </c>
      <c r="S93" s="5"/>
      <c r="T93" s="1">
        <v>18</v>
      </c>
      <c r="U93" s="1">
        <v>1216.42057026477</v>
      </c>
      <c r="V93" s="1">
        <f>U93-V72</f>
        <v>183.60341108797479</v>
      </c>
      <c r="W93" s="1">
        <v>18</v>
      </c>
      <c r="X93" s="1">
        <v>1305.0601626016301</v>
      </c>
      <c r="Y93" s="1">
        <f>X93-Y72</f>
        <v>272.2430034248348</v>
      </c>
      <c r="Z93" s="1">
        <v>18</v>
      </c>
      <c r="AA93" s="1">
        <v>1199.26926131851</v>
      </c>
      <c r="AB93" s="1">
        <f>AA93-AB72</f>
        <v>188.7229927016333</v>
      </c>
      <c r="AC93" s="1">
        <v>18</v>
      </c>
      <c r="AD93" s="1">
        <v>1046.5062695924801</v>
      </c>
      <c r="AE93" s="1">
        <f>AD93-AE72</f>
        <v>42.314044440834778</v>
      </c>
      <c r="AI93" s="1">
        <v>18</v>
      </c>
      <c r="AJ93" s="1">
        <v>1565.9669421487599</v>
      </c>
      <c r="AK93" s="1">
        <f>AJ93-AK72</f>
        <v>67.654015157983167</v>
      </c>
      <c r="AL93" s="1">
        <v>18</v>
      </c>
      <c r="AM93" s="1">
        <v>1603.84056037358</v>
      </c>
      <c r="AN93" s="1">
        <f>AM93-AN72</f>
        <v>45.159741272693282</v>
      </c>
      <c r="AO93" s="1">
        <v>18</v>
      </c>
      <c r="AP93" s="1">
        <v>1746.5808344198199</v>
      </c>
      <c r="AQ93" s="1">
        <f>AP93-AQ72</f>
        <v>112.31568706855001</v>
      </c>
      <c r="AR93" s="1">
        <v>18</v>
      </c>
      <c r="AS93" s="1">
        <v>1660.55434782609</v>
      </c>
      <c r="AT93" s="1">
        <f>AS93-AT72</f>
        <v>20.453603357539805</v>
      </c>
      <c r="AV93" s="5"/>
      <c r="AW93" s="2"/>
      <c r="AX93" s="1">
        <v>18</v>
      </c>
      <c r="AY93" s="1">
        <v>1968</v>
      </c>
      <c r="AZ93" s="1">
        <f t="shared" si="106"/>
        <v>912</v>
      </c>
      <c r="BA93" s="1">
        <v>18</v>
      </c>
      <c r="BB93" s="1">
        <v>2209</v>
      </c>
      <c r="BC93" s="1">
        <f t="shared" si="107"/>
        <v>1174</v>
      </c>
      <c r="BD93" s="1">
        <v>18</v>
      </c>
      <c r="BE93" s="1">
        <v>1621</v>
      </c>
      <c r="BF93" s="1">
        <f t="shared" si="108"/>
        <v>608</v>
      </c>
      <c r="BG93" s="1">
        <v>18</v>
      </c>
      <c r="BH93" s="1">
        <v>2432</v>
      </c>
      <c r="BI93" s="1">
        <f t="shared" si="109"/>
        <v>1376</v>
      </c>
      <c r="BJ93" s="1">
        <v>18</v>
      </c>
      <c r="BK93" s="1">
        <v>1882</v>
      </c>
      <c r="BL93" s="1">
        <f t="shared" si="110"/>
        <v>869</v>
      </c>
      <c r="BN93" s="5"/>
      <c r="BP93" s="1">
        <v>18</v>
      </c>
      <c r="BQ93" s="1">
        <v>1902.2344013490699</v>
      </c>
      <c r="BR93" s="1">
        <f>BQ93-BR72</f>
        <v>540.53605872149683</v>
      </c>
      <c r="BS93" s="1">
        <v>18</v>
      </c>
      <c r="BT93" s="1">
        <v>1769.59480894016</v>
      </c>
      <c r="BU93" s="1">
        <f>BT93-BU72</f>
        <v>409.02319499219016</v>
      </c>
      <c r="BV93" s="1">
        <v>18</v>
      </c>
      <c r="BW93" s="1">
        <v>1937.2650038971201</v>
      </c>
      <c r="BX93" s="1">
        <f>BW93-BX72</f>
        <v>521.06934560523655</v>
      </c>
      <c r="BY93" s="1">
        <v>18</v>
      </c>
      <c r="BZ93" s="1">
        <v>1919.75092936803</v>
      </c>
      <c r="CA93" s="1">
        <f>BZ93-CA72</f>
        <v>566.01363264407678</v>
      </c>
      <c r="CC93" s="5"/>
      <c r="CD93" s="5"/>
      <c r="CE93" s="1">
        <v>18</v>
      </c>
      <c r="CF93" s="1">
        <v>2706.2277904327998</v>
      </c>
      <c r="CG93" s="1">
        <f t="shared" si="111"/>
        <v>1132.2277904327998</v>
      </c>
      <c r="CH93" s="1">
        <v>18</v>
      </c>
      <c r="CI93" s="1">
        <v>2899.7989690721702</v>
      </c>
      <c r="CJ93" s="1">
        <f t="shared" si="112"/>
        <v>898.79896907217017</v>
      </c>
      <c r="CK93" s="1">
        <v>18</v>
      </c>
      <c r="CL93" s="1">
        <v>2654.4665885111399</v>
      </c>
      <c r="CM93" s="1">
        <f t="shared" si="113"/>
        <v>1003.4665885111399</v>
      </c>
      <c r="CN93" s="1">
        <v>18</v>
      </c>
      <c r="CO93" s="1">
        <v>1690.0407185628701</v>
      </c>
      <c r="CP93" s="1">
        <f t="shared" si="114"/>
        <v>351.0407185628701</v>
      </c>
      <c r="CQ93" s="5"/>
      <c r="CR93" s="5"/>
      <c r="CS93" s="2"/>
      <c r="CT93" s="1">
        <v>18</v>
      </c>
      <c r="CU93" s="1">
        <v>1735.6523887973599</v>
      </c>
      <c r="CV93" s="1">
        <f t="shared" si="115"/>
        <v>245.65238879735989</v>
      </c>
      <c r="CW93" s="1">
        <v>18</v>
      </c>
      <c r="CX93" s="1">
        <v>2207.1193040596499</v>
      </c>
      <c r="CY93" s="1">
        <f t="shared" si="92"/>
        <v>185.37307297019993</v>
      </c>
      <c r="CZ93" s="1">
        <v>18</v>
      </c>
      <c r="DA93" s="1">
        <v>1923.3028883684599</v>
      </c>
      <c r="DB93" s="1">
        <f t="shared" si="116"/>
        <v>472.30288836845989</v>
      </c>
      <c r="DC93" s="1">
        <v>18</v>
      </c>
      <c r="DD93" s="1">
        <v>2118.6904761904798</v>
      </c>
      <c r="DE93" s="1">
        <f t="shared" si="117"/>
        <v>971.69047619047979</v>
      </c>
      <c r="DG93" s="5"/>
      <c r="DH93" s="5"/>
      <c r="DI93" s="1">
        <v>18</v>
      </c>
      <c r="DJ93" s="1">
        <v>1624.77517802645</v>
      </c>
      <c r="DK93" s="1">
        <f t="shared" si="118"/>
        <v>670.77517802645002</v>
      </c>
      <c r="DL93" s="1">
        <v>18</v>
      </c>
      <c r="DM93" s="1">
        <v>1476.6370235934701</v>
      </c>
      <c r="DN93" s="1">
        <f t="shared" si="119"/>
        <v>541.63702359347008</v>
      </c>
      <c r="DO93" s="1">
        <v>18</v>
      </c>
      <c r="DP93" s="1">
        <v>1389.3232180663399</v>
      </c>
      <c r="DQ93" s="1">
        <f t="shared" si="120"/>
        <v>414.3232180663399</v>
      </c>
      <c r="DR93" s="1">
        <v>18</v>
      </c>
      <c r="DS93" s="1">
        <v>1537.0156903765701</v>
      </c>
      <c r="DT93" s="1">
        <f t="shared" si="121"/>
        <v>520.01569037657009</v>
      </c>
      <c r="DV93" s="5"/>
      <c r="DW93" s="5"/>
      <c r="DX93" s="1">
        <v>18</v>
      </c>
      <c r="DY93" s="1">
        <v>1868.8494623655899</v>
      </c>
      <c r="DZ93" s="1">
        <f t="shared" si="122"/>
        <v>397.84946236558994</v>
      </c>
      <c r="EA93" s="1">
        <v>18</v>
      </c>
      <c r="EB93" s="1">
        <v>2666.1473044798799</v>
      </c>
      <c r="EC93" s="1">
        <f t="shared" si="123"/>
        <v>477.14730447987995</v>
      </c>
      <c r="ED93" s="1">
        <v>18</v>
      </c>
      <c r="EE93" s="1">
        <v>2680.8418766290201</v>
      </c>
      <c r="EF93" s="1">
        <f t="shared" si="124"/>
        <v>242.84187662902013</v>
      </c>
      <c r="EG93" s="1">
        <v>18</v>
      </c>
      <c r="EH93" s="1">
        <v>2949.9261410788399</v>
      </c>
      <c r="EI93" s="1">
        <f t="shared" si="125"/>
        <v>245.92614107883992</v>
      </c>
      <c r="EJ93" s="5"/>
      <c r="EK93" s="5"/>
      <c r="EL93" s="2"/>
      <c r="EM93" s="1">
        <v>18</v>
      </c>
      <c r="EN93" s="1">
        <v>1839.4912526242099</v>
      </c>
      <c r="EO93" s="1">
        <f t="shared" si="126"/>
        <v>732.49125262420989</v>
      </c>
      <c r="EP93" s="1">
        <v>18</v>
      </c>
      <c r="EQ93" s="1">
        <v>1561.81385642738</v>
      </c>
      <c r="ER93" s="1">
        <f t="shared" si="93"/>
        <v>429.44810863239991</v>
      </c>
      <c r="ES93" s="1">
        <v>18</v>
      </c>
      <c r="ET93" s="1">
        <v>1813.6833688699401</v>
      </c>
      <c r="EU93" s="1">
        <f t="shared" si="127"/>
        <v>694.68336886994007</v>
      </c>
      <c r="EV93" s="1">
        <v>18</v>
      </c>
      <c r="EW93" s="1">
        <v>1929.5689455388199</v>
      </c>
      <c r="EX93" s="1">
        <f t="shared" si="128"/>
        <v>782.56894553881989</v>
      </c>
      <c r="EZ93" s="5"/>
      <c r="FA93" s="5"/>
      <c r="FB93" s="1">
        <v>18</v>
      </c>
      <c r="FC93" s="1">
        <v>2312.1400304414001</v>
      </c>
      <c r="FD93" s="1">
        <f t="shared" si="129"/>
        <v>714.14003044140009</v>
      </c>
      <c r="FE93" s="1">
        <v>18</v>
      </c>
      <c r="FF93" s="1">
        <v>2179.62518409426</v>
      </c>
      <c r="FG93" s="1">
        <f t="shared" si="130"/>
        <v>597.62518409426002</v>
      </c>
      <c r="FH93" s="1">
        <v>18</v>
      </c>
      <c r="FI93" s="1">
        <v>2711.8166089965398</v>
      </c>
      <c r="FJ93" s="1">
        <f t="shared" si="131"/>
        <v>776.8166089965398</v>
      </c>
      <c r="FK93" s="1">
        <v>18</v>
      </c>
      <c r="FL93" s="1">
        <v>2617.3873704052799</v>
      </c>
      <c r="FM93" s="1">
        <f t="shared" si="132"/>
        <v>704.38737040527985</v>
      </c>
      <c r="FO93" s="5"/>
      <c r="FP93" s="5"/>
      <c r="FQ93" s="1">
        <v>18</v>
      </c>
      <c r="FR93" s="1">
        <v>3589.0398322851202</v>
      </c>
      <c r="FS93" s="1">
        <f t="shared" si="133"/>
        <v>531.03983228512016</v>
      </c>
      <c r="FT93" s="1">
        <v>18</v>
      </c>
      <c r="FU93" s="1">
        <v>5065.0312151616499</v>
      </c>
      <c r="FV93" s="1">
        <f t="shared" si="134"/>
        <v>1772.0312151616499</v>
      </c>
      <c r="FW93" s="1">
        <v>18</v>
      </c>
      <c r="FX93" s="1">
        <v>5286.0700787401602</v>
      </c>
      <c r="FY93" s="1">
        <f t="shared" si="135"/>
        <v>1744.0700787401602</v>
      </c>
      <c r="FZ93" s="1">
        <v>18</v>
      </c>
      <c r="GA93" s="1">
        <v>4520.1371841155196</v>
      </c>
      <c r="GB93" s="1">
        <f t="shared" si="136"/>
        <v>972.13718411551963</v>
      </c>
      <c r="GE93" s="5"/>
      <c r="GF93" s="1">
        <v>18</v>
      </c>
      <c r="GG93" s="1">
        <v>2092.2929032258098</v>
      </c>
      <c r="GH93" s="1">
        <f t="shared" si="137"/>
        <v>638.29290322580982</v>
      </c>
      <c r="GI93" s="1">
        <v>18</v>
      </c>
      <c r="GJ93" s="1">
        <v>2144.1915747241701</v>
      </c>
      <c r="GK93" s="1">
        <f t="shared" si="138"/>
        <v>711.1915747241701</v>
      </c>
      <c r="GL93" s="1">
        <v>18</v>
      </c>
      <c r="GM93" s="1">
        <v>2166.9537688442201</v>
      </c>
      <c r="GN93" s="1">
        <f t="shared" si="139"/>
        <v>698.95376884422012</v>
      </c>
      <c r="GO93" s="1">
        <v>18</v>
      </c>
      <c r="GP93" s="1">
        <v>2894.0020876826702</v>
      </c>
      <c r="GQ93" s="1">
        <f t="shared" si="140"/>
        <v>679.00208768267021</v>
      </c>
      <c r="GR93" s="5"/>
      <c r="GS93" s="5"/>
      <c r="GT93" s="2"/>
      <c r="GU93" s="1">
        <v>18</v>
      </c>
      <c r="GV93" s="1">
        <v>15768</v>
      </c>
      <c r="GW93" s="1">
        <f t="shared" si="141"/>
        <v>14596</v>
      </c>
      <c r="GX93" s="1">
        <v>18</v>
      </c>
      <c r="GY93" s="1">
        <v>16383</v>
      </c>
      <c r="GZ93" s="1">
        <f t="shared" si="142"/>
        <v>15283</v>
      </c>
      <c r="HA93" s="1">
        <v>18</v>
      </c>
      <c r="HB93" s="1">
        <v>16382</v>
      </c>
      <c r="HC93" s="1">
        <f t="shared" si="143"/>
        <v>15169</v>
      </c>
      <c r="HD93" s="1">
        <v>18</v>
      </c>
      <c r="HE93" s="1">
        <v>16383</v>
      </c>
      <c r="HF93" s="1">
        <f t="shared" si="144"/>
        <v>14939</v>
      </c>
      <c r="HG93" s="1">
        <v>18</v>
      </c>
      <c r="HH93" s="1">
        <v>16383</v>
      </c>
      <c r="HI93" s="1">
        <f t="shared" si="145"/>
        <v>15145</v>
      </c>
      <c r="HL93" s="5"/>
      <c r="HM93" s="1">
        <v>18</v>
      </c>
      <c r="HN93" s="1">
        <v>16382.2319277108</v>
      </c>
      <c r="HO93" s="1">
        <f>HN93-HO72</f>
        <v>14798.545054469623</v>
      </c>
      <c r="HP93" s="1">
        <v>18</v>
      </c>
      <c r="HQ93" s="1">
        <v>11782.176425269599</v>
      </c>
      <c r="HR93" s="1">
        <f>HQ93-HR72</f>
        <v>10150.432436079496</v>
      </c>
      <c r="HS93" s="1">
        <v>18</v>
      </c>
      <c r="HT93" s="1">
        <v>16380.796296296299</v>
      </c>
      <c r="HU93" s="1">
        <f>HT93-HU72</f>
        <v>14888.843885545739</v>
      </c>
      <c r="HV93" s="1">
        <v>18</v>
      </c>
      <c r="HW93" s="1">
        <v>16381.1045958796</v>
      </c>
      <c r="HX93" s="1">
        <f>HW93-HX72</f>
        <v>15174.270724133474</v>
      </c>
      <c r="HZ93" s="5"/>
      <c r="IA93" s="5"/>
      <c r="IB93" s="1">
        <v>18</v>
      </c>
      <c r="IC93" s="1">
        <v>16381.015194681901</v>
      </c>
      <c r="ID93" s="1">
        <f>IC93-ID72</f>
        <v>15350.207868824546</v>
      </c>
      <c r="IE93" s="1">
        <v>18</v>
      </c>
      <c r="IF93" s="1">
        <v>16379.096322241699</v>
      </c>
      <c r="IG93" s="1">
        <f>IF93-IG72</f>
        <v>15277.18587210186</v>
      </c>
      <c r="IH93" s="1">
        <v>18</v>
      </c>
      <c r="II93" s="1">
        <v>16381.838976052801</v>
      </c>
      <c r="IJ93" s="1">
        <f>II93-IJ72</f>
        <v>15235.761863025868</v>
      </c>
      <c r="IK93" s="1">
        <v>18</v>
      </c>
      <c r="IL93" s="1">
        <v>16382.087319665899</v>
      </c>
      <c r="IM93" s="1">
        <f>IL93-IM72</f>
        <v>15201.583676544449</v>
      </c>
      <c r="IN93" s="5"/>
      <c r="IO93" s="5"/>
      <c r="IP93" s="2"/>
      <c r="IQ93" s="1">
        <v>18</v>
      </c>
      <c r="IR93" s="1">
        <v>4581</v>
      </c>
      <c r="IS93" s="1">
        <f t="shared" si="146"/>
        <v>3635</v>
      </c>
      <c r="IT93" s="1">
        <v>18</v>
      </c>
      <c r="IU93" s="1">
        <v>6836</v>
      </c>
      <c r="IV93" s="1">
        <f t="shared" si="147"/>
        <v>5881</v>
      </c>
      <c r="IW93" s="1">
        <v>18</v>
      </c>
      <c r="IX93" s="1">
        <v>4612</v>
      </c>
      <c r="IY93" s="1">
        <f t="shared" si="148"/>
        <v>3673</v>
      </c>
      <c r="IZ93" s="1">
        <v>18</v>
      </c>
      <c r="JA93" s="1">
        <v>5795</v>
      </c>
      <c r="JB93" s="1">
        <f t="shared" si="149"/>
        <v>4878</v>
      </c>
      <c r="JC93" s="1">
        <v>18</v>
      </c>
      <c r="JD93" s="1">
        <v>6522</v>
      </c>
      <c r="JE93" s="1">
        <f t="shared" si="150"/>
        <v>5577</v>
      </c>
      <c r="JG93" s="5"/>
      <c r="JH93" s="5"/>
      <c r="JI93" s="1">
        <v>18</v>
      </c>
      <c r="JJ93" s="1">
        <v>4218.5806754221403</v>
      </c>
      <c r="JK93" s="1">
        <f t="shared" si="151"/>
        <v>3142.5806754221403</v>
      </c>
      <c r="JL93" s="1">
        <v>18</v>
      </c>
      <c r="JM93" s="1">
        <v>4932.8812915479602</v>
      </c>
      <c r="JN93" s="1">
        <f t="shared" si="152"/>
        <v>3911.8812915479602</v>
      </c>
      <c r="JO93" s="1">
        <v>18</v>
      </c>
      <c r="JP93" s="1">
        <v>4949.3887814313302</v>
      </c>
      <c r="JQ93" s="1">
        <f t="shared" si="153"/>
        <v>3865.3887814313302</v>
      </c>
      <c r="JR93" s="1">
        <v>18</v>
      </c>
      <c r="JS93" s="1">
        <v>4973.6733909702198</v>
      </c>
      <c r="JT93" s="1">
        <f t="shared" si="154"/>
        <v>3887.6733909702198</v>
      </c>
      <c r="JV93" s="5"/>
      <c r="JW93" s="5"/>
      <c r="JX93" s="1">
        <v>18</v>
      </c>
      <c r="JY93" s="1">
        <v>5047.6629327902201</v>
      </c>
      <c r="JZ93" s="1">
        <f t="shared" si="155"/>
        <v>3409.6629327902201</v>
      </c>
      <c r="KA93" s="1">
        <v>18</v>
      </c>
      <c r="KB93" s="1">
        <v>4269.0671296296296</v>
      </c>
      <c r="KC93" s="1">
        <f t="shared" si="156"/>
        <v>2737.0671296296296</v>
      </c>
      <c r="KD93" s="1">
        <v>18</v>
      </c>
      <c r="KE93" s="1">
        <v>4860.4589641434304</v>
      </c>
      <c r="KF93" s="1">
        <f t="shared" si="157"/>
        <v>3369.4589641434304</v>
      </c>
      <c r="KG93" s="1">
        <v>18</v>
      </c>
      <c r="KH93" s="1">
        <v>4610.6641221374002</v>
      </c>
      <c r="KI93" s="1">
        <f t="shared" si="158"/>
        <v>3130.6641221374002</v>
      </c>
      <c r="KJ93" s="5"/>
      <c r="KK93" s="5"/>
      <c r="KL93" s="2"/>
      <c r="KM93" s="1">
        <v>18</v>
      </c>
      <c r="KN93" s="1">
        <v>2500</v>
      </c>
      <c r="KO93" s="1">
        <f t="shared" si="159"/>
        <v>1282</v>
      </c>
      <c r="KP93" s="1">
        <v>18</v>
      </c>
      <c r="KQ93" s="1">
        <v>2185</v>
      </c>
      <c r="KR93" s="1">
        <f t="shared" si="160"/>
        <v>974</v>
      </c>
      <c r="KS93" s="1">
        <v>18</v>
      </c>
      <c r="KT93" s="1">
        <v>2138</v>
      </c>
      <c r="KU93" s="1">
        <f t="shared" si="161"/>
        <v>936</v>
      </c>
      <c r="KV93" s="1">
        <v>18</v>
      </c>
      <c r="KW93" s="1">
        <v>2263</v>
      </c>
      <c r="KX93" s="1">
        <f t="shared" si="162"/>
        <v>1076</v>
      </c>
      <c r="KZ93" s="5"/>
      <c r="LA93" s="5"/>
      <c r="LB93" s="1">
        <v>18</v>
      </c>
      <c r="LC93" s="1">
        <v>2485</v>
      </c>
      <c r="LD93" s="1">
        <f t="shared" si="163"/>
        <v>896</v>
      </c>
      <c r="LE93" s="1">
        <v>18</v>
      </c>
      <c r="LF93" s="1">
        <v>2425</v>
      </c>
      <c r="LG93" s="1">
        <f t="shared" si="164"/>
        <v>912</v>
      </c>
      <c r="LH93" s="1">
        <v>18</v>
      </c>
      <c r="LI93" s="1">
        <v>2801</v>
      </c>
      <c r="LJ93" s="1">
        <f t="shared" si="165"/>
        <v>1207</v>
      </c>
      <c r="LK93" s="1">
        <v>18</v>
      </c>
      <c r="LL93" s="1">
        <v>2195</v>
      </c>
      <c r="LM93" s="1">
        <f t="shared" si="166"/>
        <v>588</v>
      </c>
      <c r="LO93" s="5"/>
      <c r="LP93" s="5"/>
      <c r="LQ93" s="1">
        <v>18</v>
      </c>
      <c r="LR93" s="1">
        <v>2213</v>
      </c>
      <c r="LS93" s="1">
        <f t="shared" si="167"/>
        <v>919</v>
      </c>
      <c r="LT93" s="1">
        <v>18</v>
      </c>
      <c r="LU93" s="1">
        <v>1727</v>
      </c>
      <c r="LV93" s="1">
        <f t="shared" si="168"/>
        <v>304</v>
      </c>
      <c r="LW93" s="1">
        <v>18</v>
      </c>
      <c r="LX93" s="1">
        <v>1792</v>
      </c>
      <c r="LY93" s="1">
        <f t="shared" si="169"/>
        <v>486</v>
      </c>
      <c r="LZ93" s="1">
        <v>18</v>
      </c>
      <c r="MA93" s="1">
        <v>1617</v>
      </c>
      <c r="MB93" s="1">
        <f t="shared" si="170"/>
        <v>199</v>
      </c>
      <c r="MC93" s="5"/>
      <c r="MD93" s="5"/>
      <c r="ME93" s="2"/>
      <c r="MF93" s="1">
        <v>18</v>
      </c>
      <c r="MG93" s="1">
        <v>3651</v>
      </c>
      <c r="MH93" s="1">
        <f t="shared" si="94"/>
        <v>1091</v>
      </c>
      <c r="MI93" s="1">
        <v>18</v>
      </c>
      <c r="MJ93" s="1">
        <v>4348</v>
      </c>
      <c r="MK93" s="1">
        <f t="shared" si="95"/>
        <v>1704</v>
      </c>
      <c r="ML93" s="1">
        <v>18</v>
      </c>
      <c r="MM93" s="1">
        <v>4280</v>
      </c>
      <c r="MN93" s="1">
        <f t="shared" si="96"/>
        <v>1504</v>
      </c>
      <c r="MO93" s="1">
        <v>18</v>
      </c>
      <c r="MP93" s="1">
        <v>3405</v>
      </c>
      <c r="MQ93" s="1">
        <f t="shared" si="97"/>
        <v>585</v>
      </c>
      <c r="MS93" s="5"/>
      <c r="MT93" s="5"/>
      <c r="MU93" s="1">
        <v>18</v>
      </c>
      <c r="MV93" s="1">
        <v>1899</v>
      </c>
      <c r="MW93" s="1">
        <f t="shared" si="98"/>
        <v>571</v>
      </c>
      <c r="MX93" s="1">
        <v>18</v>
      </c>
      <c r="MY93" s="1">
        <v>1972</v>
      </c>
      <c r="MZ93" s="1">
        <f t="shared" si="99"/>
        <v>680</v>
      </c>
      <c r="NA93" s="1">
        <v>18</v>
      </c>
      <c r="NB93" s="1">
        <v>1888</v>
      </c>
      <c r="NC93" s="1">
        <f t="shared" si="100"/>
        <v>581</v>
      </c>
      <c r="ND93" s="1">
        <v>18</v>
      </c>
      <c r="NE93" s="1">
        <v>3393</v>
      </c>
      <c r="NF93" s="1">
        <f t="shared" si="101"/>
        <v>2080</v>
      </c>
      <c r="NH93" s="5"/>
      <c r="NI93" s="5"/>
      <c r="NJ93" s="1">
        <v>18</v>
      </c>
      <c r="NK93" s="1">
        <v>3524</v>
      </c>
      <c r="NL93" s="1">
        <f t="shared" si="102"/>
        <v>2083</v>
      </c>
      <c r="NM93" s="1">
        <v>18</v>
      </c>
      <c r="NN93" s="1">
        <v>2129</v>
      </c>
      <c r="NO93" s="1">
        <f t="shared" si="103"/>
        <v>712</v>
      </c>
      <c r="NP93" s="1">
        <v>18</v>
      </c>
      <c r="NQ93" s="1">
        <v>1698</v>
      </c>
      <c r="NR93" s="1">
        <f t="shared" si="104"/>
        <v>307</v>
      </c>
      <c r="NS93" s="1">
        <v>18</v>
      </c>
      <c r="NT93" s="1">
        <v>2158</v>
      </c>
      <c r="NU93" s="1">
        <f t="shared" si="105"/>
        <v>868</v>
      </c>
    </row>
    <row r="94" spans="1:385" x14ac:dyDescent="0.25">
      <c r="A94" s="2"/>
      <c r="B94" s="1">
        <v>19</v>
      </c>
      <c r="C94" s="1">
        <v>1155</v>
      </c>
      <c r="D94" s="1">
        <f t="shared" si="87"/>
        <v>103</v>
      </c>
      <c r="E94" s="1">
        <v>19</v>
      </c>
      <c r="F94" s="1">
        <v>1176</v>
      </c>
      <c r="G94" s="1">
        <f t="shared" si="88"/>
        <v>136</v>
      </c>
      <c r="H94" s="1">
        <v>19</v>
      </c>
      <c r="I94" s="1">
        <v>1059</v>
      </c>
      <c r="J94" s="1">
        <f t="shared" si="89"/>
        <v>33</v>
      </c>
      <c r="K94" s="1">
        <v>19</v>
      </c>
      <c r="L94" s="1">
        <v>1214</v>
      </c>
      <c r="M94" s="1">
        <f t="shared" si="90"/>
        <v>164</v>
      </c>
      <c r="N94" s="1">
        <v>19</v>
      </c>
      <c r="O94" s="1">
        <v>1167</v>
      </c>
      <c r="P94" s="1">
        <f t="shared" si="91"/>
        <v>112</v>
      </c>
      <c r="S94" s="5"/>
      <c r="T94" s="1">
        <v>19</v>
      </c>
      <c r="U94" s="1">
        <v>1160.8927477017401</v>
      </c>
      <c r="V94" s="1">
        <f>U94-V72</f>
        <v>128.07558852494481</v>
      </c>
      <c r="W94" s="1">
        <v>19</v>
      </c>
      <c r="X94" s="1">
        <v>1184.8338788870701</v>
      </c>
      <c r="Y94" s="1">
        <f>X94-Y72</f>
        <v>152.01671971027486</v>
      </c>
      <c r="Z94" s="1">
        <v>19</v>
      </c>
      <c r="AA94" s="1">
        <v>1202.33413269384</v>
      </c>
      <c r="AB94" s="1">
        <f>AA94-AB72</f>
        <v>191.78786407696339</v>
      </c>
      <c r="AC94" s="1">
        <v>19</v>
      </c>
      <c r="AD94" s="1">
        <v>1038.3822605965499</v>
      </c>
      <c r="AE94" s="1">
        <f>AD94-AE72</f>
        <v>34.190035444904652</v>
      </c>
      <c r="AI94" s="1">
        <v>19</v>
      </c>
      <c r="AJ94" s="1">
        <v>1559.8124054462901</v>
      </c>
      <c r="AK94" s="1">
        <f>AJ94-AK72</f>
        <v>61.499478455513326</v>
      </c>
      <c r="AL94" s="1">
        <v>19</v>
      </c>
      <c r="AM94" s="1">
        <v>1565.5989268947001</v>
      </c>
      <c r="AN94" s="1">
        <f>AM94-AN72</f>
        <v>6.9181077938133058</v>
      </c>
      <c r="AO94" s="1">
        <v>19</v>
      </c>
      <c r="AP94" s="1">
        <v>1639.71512385919</v>
      </c>
      <c r="AQ94" s="1">
        <f>AP94-AQ72</f>
        <v>5.4499765079201552</v>
      </c>
      <c r="AR94" s="1">
        <v>19</v>
      </c>
      <c r="AS94" s="1">
        <v>1755.7144711226499</v>
      </c>
      <c r="AT94" s="1">
        <f>AS94-AT72</f>
        <v>115.61372665409976</v>
      </c>
      <c r="AV94" s="5"/>
      <c r="AW94" s="2"/>
      <c r="AX94" s="1">
        <v>19</v>
      </c>
      <c r="AY94" s="1">
        <v>1822</v>
      </c>
      <c r="AZ94" s="1">
        <f t="shared" si="106"/>
        <v>766</v>
      </c>
      <c r="BA94" s="1">
        <v>19</v>
      </c>
      <c r="BB94" s="1">
        <v>2167</v>
      </c>
      <c r="BC94" s="1">
        <f t="shared" si="107"/>
        <v>1132</v>
      </c>
      <c r="BD94" s="1">
        <v>19</v>
      </c>
      <c r="BE94" s="1">
        <v>2233</v>
      </c>
      <c r="BF94" s="1">
        <f t="shared" si="108"/>
        <v>1220</v>
      </c>
      <c r="BG94" s="1">
        <v>19</v>
      </c>
      <c r="BH94" s="1">
        <v>2804</v>
      </c>
      <c r="BI94" s="1">
        <f t="shared" si="109"/>
        <v>1748</v>
      </c>
      <c r="BJ94" s="1">
        <v>19</v>
      </c>
      <c r="BK94" s="1">
        <v>1885</v>
      </c>
      <c r="BL94" s="1">
        <f t="shared" si="110"/>
        <v>872</v>
      </c>
      <c r="BN94" s="5"/>
      <c r="BP94" s="1">
        <v>19</v>
      </c>
      <c r="BQ94" s="1">
        <v>1698.2157190635501</v>
      </c>
      <c r="BR94" s="1">
        <f>BQ94-BR72</f>
        <v>336.51737643597698</v>
      </c>
      <c r="BS94" s="1">
        <v>19</v>
      </c>
      <c r="BT94" s="1">
        <v>1809.4146164978299</v>
      </c>
      <c r="BU94" s="1">
        <f>BT94-BU72</f>
        <v>448.8430025498601</v>
      </c>
      <c r="BV94" s="1">
        <v>19</v>
      </c>
      <c r="BW94" s="1">
        <v>2060.34399375975</v>
      </c>
      <c r="BX94" s="1">
        <f>BW94-BX72</f>
        <v>644.14833546786645</v>
      </c>
      <c r="BY94" s="1">
        <v>19</v>
      </c>
      <c r="BZ94" s="1">
        <v>2114.6060320452402</v>
      </c>
      <c r="CA94" s="1">
        <f>BZ94-CA72</f>
        <v>760.86873532128698</v>
      </c>
      <c r="CC94" s="5"/>
      <c r="CD94" s="5"/>
      <c r="CE94" s="1">
        <v>19</v>
      </c>
      <c r="CF94" s="1">
        <v>2571.1307262569799</v>
      </c>
      <c r="CG94" s="1">
        <f t="shared" si="111"/>
        <v>997.13072625697987</v>
      </c>
      <c r="CH94" s="1">
        <v>19</v>
      </c>
      <c r="CI94" s="1">
        <v>2873.52749140893</v>
      </c>
      <c r="CJ94" s="1">
        <f t="shared" si="112"/>
        <v>872.52749140893002</v>
      </c>
      <c r="CK94" s="1">
        <v>19</v>
      </c>
      <c r="CL94" s="1">
        <v>2804.6192129629599</v>
      </c>
      <c r="CM94" s="1">
        <f t="shared" si="113"/>
        <v>1153.6192129629599</v>
      </c>
      <c r="CN94" s="1">
        <v>19</v>
      </c>
      <c r="CO94" s="1">
        <v>1800.6434573829499</v>
      </c>
      <c r="CP94" s="1">
        <f t="shared" si="114"/>
        <v>461.64345738294992</v>
      </c>
      <c r="CQ94" s="5"/>
      <c r="CR94" s="5"/>
      <c r="CS94" s="2"/>
      <c r="CT94" s="1">
        <v>19</v>
      </c>
      <c r="CU94" s="1">
        <v>1725.75836120401</v>
      </c>
      <c r="CV94" s="1">
        <f t="shared" si="115"/>
        <v>235.75836120401004</v>
      </c>
      <c r="CW94" s="1">
        <v>19</v>
      </c>
      <c r="CX94" s="1">
        <v>1849.9539852095299</v>
      </c>
      <c r="CY94" s="1">
        <f t="shared" si="92"/>
        <v>314.83794871794998</v>
      </c>
      <c r="CZ94" s="1">
        <v>19</v>
      </c>
      <c r="DA94" s="1">
        <v>2046.8275328693001</v>
      </c>
      <c r="DB94" s="1">
        <f t="shared" si="116"/>
        <v>595.82753286930006</v>
      </c>
      <c r="DC94" s="1">
        <v>19</v>
      </c>
      <c r="DD94" s="1">
        <v>1851.97016274864</v>
      </c>
      <c r="DE94" s="1">
        <f t="shared" si="117"/>
        <v>704.97016274863995</v>
      </c>
      <c r="DG94" s="5"/>
      <c r="DH94" s="5"/>
      <c r="DI94" s="1">
        <v>19</v>
      </c>
      <c r="DJ94" s="1">
        <v>1417.2586206896599</v>
      </c>
      <c r="DK94" s="1">
        <f t="shared" si="118"/>
        <v>463.25862068965989</v>
      </c>
      <c r="DL94" s="1">
        <v>19</v>
      </c>
      <c r="DM94" s="1">
        <v>1588.75366300366</v>
      </c>
      <c r="DN94" s="1">
        <f t="shared" si="119"/>
        <v>653.75366300365999</v>
      </c>
      <c r="DO94" s="1">
        <v>19</v>
      </c>
      <c r="DP94" s="1">
        <v>1546.8492569002101</v>
      </c>
      <c r="DQ94" s="1">
        <f t="shared" si="120"/>
        <v>571.84925690021009</v>
      </c>
      <c r="DR94" s="1">
        <v>19</v>
      </c>
      <c r="DS94" s="1">
        <v>1502.77050882658</v>
      </c>
      <c r="DT94" s="1">
        <f t="shared" si="121"/>
        <v>485.77050882658</v>
      </c>
      <c r="DV94" s="5"/>
      <c r="DW94" s="5"/>
      <c r="DX94" s="1">
        <v>19</v>
      </c>
      <c r="DY94" s="1">
        <v>1793.5763016158</v>
      </c>
      <c r="DZ94" s="1">
        <f t="shared" si="122"/>
        <v>322.57630161580005</v>
      </c>
      <c r="EA94" s="1">
        <v>19</v>
      </c>
      <c r="EB94" s="1">
        <v>2347.5488266464799</v>
      </c>
      <c r="EC94" s="1">
        <f t="shared" si="123"/>
        <v>158.54882664647994</v>
      </c>
      <c r="ED94" s="1">
        <v>19</v>
      </c>
      <c r="EE94" s="1">
        <v>2745.3784722222199</v>
      </c>
      <c r="EF94" s="1">
        <f t="shared" si="124"/>
        <v>307.3784722222199</v>
      </c>
      <c r="EG94" s="1">
        <v>19</v>
      </c>
      <c r="EH94" s="1">
        <v>2932.1189279731998</v>
      </c>
      <c r="EI94" s="1">
        <f t="shared" si="125"/>
        <v>228.11892797319979</v>
      </c>
      <c r="EJ94" s="5"/>
      <c r="EK94" s="5"/>
      <c r="EL94" s="2"/>
      <c r="EM94" s="1">
        <v>19</v>
      </c>
      <c r="EN94" s="1">
        <v>1890.15260196906</v>
      </c>
      <c r="EO94" s="1">
        <f t="shared" si="126"/>
        <v>783.15260196906002</v>
      </c>
      <c r="EP94" s="1">
        <v>19</v>
      </c>
      <c r="EQ94" s="1">
        <v>1871.46461282265</v>
      </c>
      <c r="ER94" s="1">
        <f t="shared" si="93"/>
        <v>430.31322957197995</v>
      </c>
      <c r="ES94" s="1">
        <v>19</v>
      </c>
      <c r="ET94" s="1">
        <v>1816.7933972311</v>
      </c>
      <c r="EU94" s="1">
        <f t="shared" si="127"/>
        <v>697.79339723110002</v>
      </c>
      <c r="EV94" s="1">
        <v>19</v>
      </c>
      <c r="EW94" s="1">
        <v>1651.24101969873</v>
      </c>
      <c r="EX94" s="1">
        <f t="shared" si="128"/>
        <v>504.24101969873004</v>
      </c>
      <c r="EZ94" s="5"/>
      <c r="FA94" s="5"/>
      <c r="FB94" s="1">
        <v>19</v>
      </c>
      <c r="FC94" s="1">
        <v>2254.8319327731101</v>
      </c>
      <c r="FD94" s="1">
        <f t="shared" si="129"/>
        <v>656.83193277311011</v>
      </c>
      <c r="FE94" s="1">
        <v>19</v>
      </c>
      <c r="FF94" s="1">
        <v>2129.8525780682598</v>
      </c>
      <c r="FG94" s="1">
        <f t="shared" si="130"/>
        <v>547.85257806825985</v>
      </c>
      <c r="FH94" s="1">
        <v>19</v>
      </c>
      <c r="FI94" s="1">
        <v>2697.0964378801</v>
      </c>
      <c r="FJ94" s="1">
        <f t="shared" si="131"/>
        <v>762.09643788009998</v>
      </c>
      <c r="FK94" s="1">
        <v>19</v>
      </c>
      <c r="FL94" s="1">
        <v>2604.0424929178498</v>
      </c>
      <c r="FM94" s="1">
        <f t="shared" si="132"/>
        <v>691.04249291784981</v>
      </c>
      <c r="FO94" s="5"/>
      <c r="FP94" s="5"/>
      <c r="FQ94" s="1">
        <v>19</v>
      </c>
      <c r="FR94" s="1">
        <v>4822.2576882290596</v>
      </c>
      <c r="FS94" s="1">
        <f t="shared" si="133"/>
        <v>1764.2576882290596</v>
      </c>
      <c r="FT94" s="1">
        <v>19</v>
      </c>
      <c r="FU94" s="1">
        <v>5014.0882352941198</v>
      </c>
      <c r="FV94" s="1">
        <f t="shared" si="134"/>
        <v>1721.0882352941198</v>
      </c>
      <c r="FW94" s="1">
        <v>19</v>
      </c>
      <c r="FX94" s="1">
        <v>4959.2789223454802</v>
      </c>
      <c r="FY94" s="1">
        <f t="shared" si="135"/>
        <v>1417.2789223454802</v>
      </c>
      <c r="FZ94" s="1">
        <v>19</v>
      </c>
      <c r="GA94" s="1">
        <v>4791.8437783832896</v>
      </c>
      <c r="GB94" s="1">
        <f t="shared" si="136"/>
        <v>1243.8437783832896</v>
      </c>
      <c r="GE94" s="5"/>
      <c r="GF94" s="1">
        <v>19</v>
      </c>
      <c r="GG94" s="1">
        <v>2398.1502590673599</v>
      </c>
      <c r="GH94" s="1">
        <f t="shared" si="137"/>
        <v>944.15025906735991</v>
      </c>
      <c r="GI94" s="1">
        <v>19</v>
      </c>
      <c r="GJ94" s="1">
        <v>2834.43216080402</v>
      </c>
      <c r="GK94" s="1">
        <f t="shared" si="138"/>
        <v>1401.43216080402</v>
      </c>
      <c r="GL94" s="1">
        <v>19</v>
      </c>
      <c r="GM94" s="1">
        <v>2139.78622087133</v>
      </c>
      <c r="GN94" s="1">
        <f t="shared" si="139"/>
        <v>671.78622087132999</v>
      </c>
      <c r="GO94" s="1">
        <v>19</v>
      </c>
      <c r="GP94" s="1">
        <v>3011.3643807574199</v>
      </c>
      <c r="GQ94" s="1">
        <f t="shared" si="140"/>
        <v>796.36438075741989</v>
      </c>
      <c r="GR94" s="5"/>
      <c r="GS94" s="5"/>
      <c r="GT94" s="2"/>
      <c r="GU94" s="1">
        <v>19</v>
      </c>
      <c r="GV94" s="1">
        <v>16245</v>
      </c>
      <c r="GW94" s="1">
        <f t="shared" si="141"/>
        <v>15073</v>
      </c>
      <c r="GX94" s="1">
        <v>19</v>
      </c>
      <c r="GY94" s="1">
        <v>16383</v>
      </c>
      <c r="GZ94" s="1">
        <f t="shared" si="142"/>
        <v>15283</v>
      </c>
      <c r="HA94" s="1">
        <v>19</v>
      </c>
      <c r="HB94" s="1">
        <v>16383</v>
      </c>
      <c r="HC94" s="1">
        <f t="shared" si="143"/>
        <v>15170</v>
      </c>
      <c r="HD94" s="1">
        <v>19</v>
      </c>
      <c r="HE94" s="1">
        <v>16382</v>
      </c>
      <c r="HF94" s="1">
        <f t="shared" si="144"/>
        <v>14938</v>
      </c>
      <c r="HG94" s="1">
        <v>19</v>
      </c>
      <c r="HH94" s="1">
        <v>16381</v>
      </c>
      <c r="HI94" s="1">
        <f t="shared" si="145"/>
        <v>15143</v>
      </c>
      <c r="HL94" s="5"/>
      <c r="HM94" s="1">
        <v>19</v>
      </c>
      <c r="HN94" s="1">
        <v>16382.804640718599</v>
      </c>
      <c r="HO94" s="1">
        <f>HN94-HO72</f>
        <v>14799.117767477423</v>
      </c>
      <c r="HP94" s="1">
        <v>19</v>
      </c>
      <c r="HQ94" s="1">
        <v>16381.122324159</v>
      </c>
      <c r="HR94" s="1">
        <f>HQ94-HR72</f>
        <v>14749.378334968897</v>
      </c>
      <c r="HS94" s="1">
        <v>19</v>
      </c>
      <c r="HT94" s="1">
        <v>16383</v>
      </c>
      <c r="HU94" s="1">
        <f>HT94-HU72</f>
        <v>14891.04758924944</v>
      </c>
      <c r="HV94" s="1">
        <v>19</v>
      </c>
      <c r="HW94" s="1">
        <v>16361.371632329599</v>
      </c>
      <c r="HX94" s="1">
        <f>HW94-HX72</f>
        <v>15154.537760583473</v>
      </c>
      <c r="HZ94" s="5"/>
      <c r="IA94" s="5"/>
      <c r="IB94" s="1">
        <v>19</v>
      </c>
      <c r="IC94" s="1">
        <v>16332.2132701422</v>
      </c>
      <c r="ID94" s="1">
        <f>IC94-ID72</f>
        <v>15301.405944284845</v>
      </c>
      <c r="IE94" s="1">
        <v>19</v>
      </c>
      <c r="IF94" s="1">
        <v>16383</v>
      </c>
      <c r="IG94" s="1">
        <f>IF94-IG72</f>
        <v>15281.08954986016</v>
      </c>
      <c r="IH94" s="1">
        <v>19</v>
      </c>
      <c r="II94" s="1">
        <v>16382.7737704918</v>
      </c>
      <c r="IJ94" s="1">
        <f>II94-IJ72</f>
        <v>15236.696657464867</v>
      </c>
      <c r="IK94" s="1">
        <v>19</v>
      </c>
      <c r="IL94" s="1">
        <v>16383</v>
      </c>
      <c r="IM94" s="1">
        <f>IL94-IM72</f>
        <v>15202.49635687855</v>
      </c>
      <c r="IN94" s="5"/>
      <c r="IO94" s="5"/>
      <c r="IP94" s="2"/>
      <c r="IQ94" s="1">
        <v>19</v>
      </c>
      <c r="IR94" s="1">
        <v>6199</v>
      </c>
      <c r="IS94" s="1">
        <f t="shared" si="146"/>
        <v>5253</v>
      </c>
      <c r="IT94" s="1">
        <v>19</v>
      </c>
      <c r="IU94" s="1">
        <v>5664</v>
      </c>
      <c r="IV94" s="1">
        <f t="shared" si="147"/>
        <v>4709</v>
      </c>
      <c r="IW94" s="1">
        <v>19</v>
      </c>
      <c r="IX94" s="1">
        <v>6495</v>
      </c>
      <c r="IY94" s="1">
        <f t="shared" si="148"/>
        <v>5556</v>
      </c>
      <c r="IZ94" s="1">
        <v>19</v>
      </c>
      <c r="JA94" s="1">
        <v>5327</v>
      </c>
      <c r="JB94" s="1">
        <f t="shared" si="149"/>
        <v>4410</v>
      </c>
      <c r="JC94" s="1">
        <v>19</v>
      </c>
      <c r="JD94" s="1">
        <v>5606</v>
      </c>
      <c r="JE94" s="1">
        <f t="shared" si="150"/>
        <v>4661</v>
      </c>
      <c r="JG94" s="5"/>
      <c r="JH94" s="5"/>
      <c r="JI94" s="1">
        <v>19</v>
      </c>
      <c r="JJ94" s="1">
        <v>4130.81971830986</v>
      </c>
      <c r="JK94" s="1">
        <f t="shared" si="151"/>
        <v>3054.81971830986</v>
      </c>
      <c r="JL94" s="1">
        <v>19</v>
      </c>
      <c r="JM94" s="1">
        <v>5798.19846596357</v>
      </c>
      <c r="JN94" s="1">
        <f t="shared" si="152"/>
        <v>4777.19846596357</v>
      </c>
      <c r="JO94" s="1">
        <v>19</v>
      </c>
      <c r="JP94" s="1">
        <v>4590.7303262955902</v>
      </c>
      <c r="JQ94" s="1">
        <f t="shared" si="153"/>
        <v>3506.7303262955902</v>
      </c>
      <c r="JR94" s="1">
        <v>19</v>
      </c>
      <c r="JS94" s="1">
        <v>4536.8975332068303</v>
      </c>
      <c r="JT94" s="1">
        <f t="shared" si="154"/>
        <v>3450.8975332068303</v>
      </c>
      <c r="JV94" s="5"/>
      <c r="JW94" s="5"/>
      <c r="JX94" s="1">
        <v>19</v>
      </c>
      <c r="JY94" s="1">
        <v>3921.8255578093299</v>
      </c>
      <c r="JZ94" s="1">
        <f t="shared" si="155"/>
        <v>2283.8255578093299</v>
      </c>
      <c r="KA94" s="1">
        <v>19</v>
      </c>
      <c r="KB94" s="1">
        <v>5038.5903522205199</v>
      </c>
      <c r="KC94" s="1">
        <f t="shared" si="156"/>
        <v>3506.5903522205199</v>
      </c>
      <c r="KD94" s="1">
        <v>19</v>
      </c>
      <c r="KE94" s="1">
        <v>5914.5151033386301</v>
      </c>
      <c r="KF94" s="1">
        <f t="shared" si="157"/>
        <v>4423.5151033386301</v>
      </c>
      <c r="KG94" s="1">
        <v>19</v>
      </c>
      <c r="KH94" s="1">
        <v>4318.0155279503097</v>
      </c>
      <c r="KI94" s="1">
        <f t="shared" si="158"/>
        <v>2838.0155279503097</v>
      </c>
      <c r="KJ94" s="5"/>
      <c r="KK94" s="5"/>
      <c r="KL94" s="2"/>
      <c r="KM94" s="1">
        <v>19</v>
      </c>
      <c r="KN94" s="1">
        <v>2936</v>
      </c>
      <c r="KO94" s="1">
        <f t="shared" si="159"/>
        <v>1718</v>
      </c>
      <c r="KP94" s="1">
        <v>19</v>
      </c>
      <c r="KQ94" s="1">
        <v>2993</v>
      </c>
      <c r="KR94" s="1">
        <f t="shared" si="160"/>
        <v>1782</v>
      </c>
      <c r="KS94" s="1">
        <v>19</v>
      </c>
      <c r="KT94" s="1">
        <v>2635</v>
      </c>
      <c r="KU94" s="1">
        <f t="shared" si="161"/>
        <v>1433</v>
      </c>
      <c r="KV94" s="1">
        <v>19</v>
      </c>
      <c r="KW94" s="1">
        <v>2548</v>
      </c>
      <c r="KX94" s="1">
        <f t="shared" si="162"/>
        <v>1361</v>
      </c>
      <c r="KZ94" s="5"/>
      <c r="LA94" s="5"/>
      <c r="LB94" s="1">
        <v>19</v>
      </c>
      <c r="LC94" s="1">
        <v>2918</v>
      </c>
      <c r="LD94" s="1">
        <f t="shared" si="163"/>
        <v>1329</v>
      </c>
      <c r="LE94" s="1">
        <v>19</v>
      </c>
      <c r="LF94" s="1">
        <v>2576</v>
      </c>
      <c r="LG94" s="1">
        <f t="shared" si="164"/>
        <v>1063</v>
      </c>
      <c r="LH94" s="1">
        <v>19</v>
      </c>
      <c r="LI94" s="1">
        <v>2180</v>
      </c>
      <c r="LJ94" s="1">
        <f t="shared" si="165"/>
        <v>586</v>
      </c>
      <c r="LK94" s="1">
        <v>19</v>
      </c>
      <c r="LL94" s="1">
        <v>2702</v>
      </c>
      <c r="LM94" s="1">
        <f t="shared" si="166"/>
        <v>1095</v>
      </c>
      <c r="LO94" s="5"/>
      <c r="LP94" s="5"/>
      <c r="LQ94" s="1">
        <v>19</v>
      </c>
      <c r="LR94" s="1">
        <v>2458</v>
      </c>
      <c r="LS94" s="1">
        <f t="shared" si="167"/>
        <v>1164</v>
      </c>
      <c r="LT94" s="1">
        <v>19</v>
      </c>
      <c r="LU94" s="1">
        <v>1784</v>
      </c>
      <c r="LV94" s="1">
        <f t="shared" si="168"/>
        <v>361</v>
      </c>
      <c r="LW94" s="1">
        <v>19</v>
      </c>
      <c r="LX94" s="1">
        <v>1742</v>
      </c>
      <c r="LY94" s="1">
        <f t="shared" si="169"/>
        <v>436</v>
      </c>
      <c r="LZ94" s="1">
        <v>19</v>
      </c>
      <c r="MA94" s="1">
        <v>2181</v>
      </c>
      <c r="MB94" s="1">
        <f t="shared" si="170"/>
        <v>763</v>
      </c>
      <c r="MC94" s="5"/>
      <c r="MD94" s="5"/>
      <c r="ME94" s="2"/>
      <c r="MF94" s="1">
        <v>19</v>
      </c>
      <c r="MG94" s="1">
        <v>3352</v>
      </c>
      <c r="MH94" s="1">
        <f t="shared" si="94"/>
        <v>792</v>
      </c>
      <c r="MI94" s="1">
        <v>19</v>
      </c>
      <c r="MJ94" s="1">
        <v>4581</v>
      </c>
      <c r="MK94" s="1">
        <f t="shared" si="95"/>
        <v>1937</v>
      </c>
      <c r="ML94" s="1">
        <v>19</v>
      </c>
      <c r="MM94" s="1">
        <v>3288</v>
      </c>
      <c r="MN94" s="1">
        <f t="shared" si="96"/>
        <v>512</v>
      </c>
      <c r="MO94" s="1">
        <v>19</v>
      </c>
      <c r="MP94" s="1">
        <v>4573</v>
      </c>
      <c r="MQ94" s="1">
        <f t="shared" si="97"/>
        <v>1753</v>
      </c>
      <c r="MS94" s="5"/>
      <c r="MT94" s="5"/>
      <c r="MU94" s="1">
        <v>19</v>
      </c>
      <c r="MV94" s="1">
        <v>2300</v>
      </c>
      <c r="MW94" s="1">
        <f t="shared" si="98"/>
        <v>972</v>
      </c>
      <c r="MX94" s="1">
        <v>19</v>
      </c>
      <c r="MY94" s="1">
        <v>2227</v>
      </c>
      <c r="MZ94" s="1">
        <f t="shared" si="99"/>
        <v>935</v>
      </c>
      <c r="NA94" s="1">
        <v>19</v>
      </c>
      <c r="NB94" s="1">
        <v>2443</v>
      </c>
      <c r="NC94" s="1">
        <f t="shared" si="100"/>
        <v>1136</v>
      </c>
      <c r="ND94" s="1">
        <v>19</v>
      </c>
      <c r="NE94" s="1">
        <v>2400</v>
      </c>
      <c r="NF94" s="1">
        <f t="shared" si="101"/>
        <v>1087</v>
      </c>
      <c r="NH94" s="5"/>
      <c r="NI94" s="5"/>
      <c r="NJ94" s="1">
        <v>19</v>
      </c>
      <c r="NK94" s="1">
        <v>3489</v>
      </c>
      <c r="NL94" s="1">
        <f t="shared" si="102"/>
        <v>2048</v>
      </c>
      <c r="NM94" s="1">
        <v>19</v>
      </c>
      <c r="NN94" s="1">
        <v>2089</v>
      </c>
      <c r="NO94" s="1">
        <f t="shared" si="103"/>
        <v>672</v>
      </c>
      <c r="NP94" s="1">
        <v>19</v>
      </c>
      <c r="NQ94" s="1">
        <v>2058</v>
      </c>
      <c r="NR94" s="1">
        <f t="shared" si="104"/>
        <v>667</v>
      </c>
      <c r="NS94" s="1">
        <v>19</v>
      </c>
      <c r="NT94" s="1">
        <v>1790</v>
      </c>
      <c r="NU94" s="1">
        <f t="shared" si="105"/>
        <v>500</v>
      </c>
    </row>
    <row r="95" spans="1:385" x14ac:dyDescent="0.25">
      <c r="A95" s="2"/>
      <c r="B95" s="1">
        <v>20</v>
      </c>
      <c r="C95" s="1">
        <v>1172</v>
      </c>
      <c r="D95" s="1">
        <f t="shared" si="87"/>
        <v>120</v>
      </c>
      <c r="E95" s="1">
        <v>20</v>
      </c>
      <c r="F95" s="1">
        <v>1184</v>
      </c>
      <c r="G95" s="1">
        <f t="shared" si="88"/>
        <v>144</v>
      </c>
      <c r="H95" s="1">
        <v>20</v>
      </c>
      <c r="I95" s="1">
        <v>1095</v>
      </c>
      <c r="J95" s="1">
        <f t="shared" si="89"/>
        <v>69</v>
      </c>
      <c r="K95" s="1">
        <v>20</v>
      </c>
      <c r="L95" s="1">
        <v>1238</v>
      </c>
      <c r="M95" s="1">
        <f t="shared" si="90"/>
        <v>188</v>
      </c>
      <c r="N95" s="1">
        <v>20</v>
      </c>
      <c r="O95" s="1">
        <v>1228</v>
      </c>
      <c r="P95" s="1">
        <f t="shared" si="91"/>
        <v>173</v>
      </c>
      <c r="S95" s="5"/>
      <c r="T95" s="1">
        <v>20</v>
      </c>
      <c r="U95" s="1">
        <v>1155.9989775051099</v>
      </c>
      <c r="V95" s="1">
        <f>U95-V72</f>
        <v>123.18181832831465</v>
      </c>
      <c r="W95" s="1">
        <v>20</v>
      </c>
      <c r="X95" s="1">
        <v>1224.5775792039001</v>
      </c>
      <c r="Y95" s="1">
        <f>X95-Y72</f>
        <v>191.76042002710483</v>
      </c>
      <c r="Z95" s="1">
        <v>20</v>
      </c>
      <c r="AA95" s="1">
        <v>1208.4384432089</v>
      </c>
      <c r="AB95" s="1">
        <f>AA95-AB72</f>
        <v>197.89217459202337</v>
      </c>
      <c r="AC95" s="1">
        <v>20</v>
      </c>
      <c r="AD95" s="1">
        <v>1221.6999214453999</v>
      </c>
      <c r="AE95" s="1">
        <f>AD95-AE72</f>
        <v>217.50769629375463</v>
      </c>
      <c r="AI95" s="1">
        <v>20</v>
      </c>
      <c r="AJ95" s="1">
        <v>1680.7183951551899</v>
      </c>
      <c r="AK95" s="1">
        <f>AJ95-AK72</f>
        <v>182.40546816441315</v>
      </c>
      <c r="AL95" s="1">
        <v>20</v>
      </c>
      <c r="AM95" s="1">
        <v>1669.3692918597001</v>
      </c>
      <c r="AN95" s="1">
        <f>AM95-AN72</f>
        <v>110.6884727588133</v>
      </c>
      <c r="AO95" s="1">
        <v>20</v>
      </c>
      <c r="AP95" s="1">
        <v>1717.50427350427</v>
      </c>
      <c r="AQ95" s="1">
        <f>AP95-AQ72</f>
        <v>83.239126153000143</v>
      </c>
      <c r="AR95" s="1">
        <v>20</v>
      </c>
      <c r="AS95" s="1">
        <v>1832.2061855670099</v>
      </c>
      <c r="AT95" s="1">
        <f>AS95-AT72</f>
        <v>192.10544109845978</v>
      </c>
      <c r="AV95" s="5"/>
      <c r="AW95" s="2"/>
      <c r="AX95" s="1">
        <v>20</v>
      </c>
      <c r="AY95" s="1">
        <v>2343</v>
      </c>
      <c r="AZ95" s="1">
        <f t="shared" si="106"/>
        <v>1287</v>
      </c>
      <c r="BA95" s="1">
        <v>20</v>
      </c>
      <c r="BB95" s="1">
        <v>2477</v>
      </c>
      <c r="BC95" s="1">
        <f t="shared" si="107"/>
        <v>1442</v>
      </c>
      <c r="BD95" s="1">
        <v>20</v>
      </c>
      <c r="BE95" s="1">
        <v>2108</v>
      </c>
      <c r="BF95" s="1">
        <f t="shared" si="108"/>
        <v>1095</v>
      </c>
      <c r="BG95" s="1">
        <v>20</v>
      </c>
      <c r="BH95" s="1">
        <v>2407</v>
      </c>
      <c r="BI95" s="1">
        <f t="shared" si="109"/>
        <v>1351</v>
      </c>
      <c r="BJ95" s="1">
        <v>20</v>
      </c>
      <c r="BK95" s="1">
        <v>2045</v>
      </c>
      <c r="BL95" s="1">
        <f t="shared" si="110"/>
        <v>1032</v>
      </c>
      <c r="BN95" s="5"/>
      <c r="BP95" s="1">
        <v>20</v>
      </c>
      <c r="BQ95" s="1">
        <v>1737.4760302775401</v>
      </c>
      <c r="BR95" s="1">
        <f>BQ95-BR72</f>
        <v>375.77768764996699</v>
      </c>
      <c r="BS95" s="1">
        <v>20</v>
      </c>
      <c r="BT95" s="1">
        <v>2028.7558479532199</v>
      </c>
      <c r="BU95" s="1">
        <f>BT95-BU72</f>
        <v>668.18423400525012</v>
      </c>
      <c r="BV95" s="1">
        <v>20</v>
      </c>
      <c r="BW95" s="1">
        <v>1955.7468847352</v>
      </c>
      <c r="BX95" s="1">
        <f>BW95-BX72</f>
        <v>539.55122644331641</v>
      </c>
      <c r="BY95" s="1">
        <v>20</v>
      </c>
      <c r="BZ95" s="1">
        <v>1598.6109563602599</v>
      </c>
      <c r="CA95" s="1">
        <f>BZ95-CA72</f>
        <v>244.87365963630668</v>
      </c>
      <c r="CC95" s="5"/>
      <c r="CD95" s="5"/>
      <c r="CE95" s="1">
        <v>20</v>
      </c>
      <c r="CF95" s="1">
        <v>2850.2176870748299</v>
      </c>
      <c r="CG95" s="1">
        <f t="shared" si="111"/>
        <v>1276.2176870748299</v>
      </c>
      <c r="CH95" s="1">
        <v>20</v>
      </c>
      <c r="CI95" s="1">
        <v>2866.0704467353999</v>
      </c>
      <c r="CJ95" s="1">
        <f t="shared" si="112"/>
        <v>865.07044673539986</v>
      </c>
      <c r="CK95" s="1">
        <v>20</v>
      </c>
      <c r="CL95" s="1">
        <v>2292.0822711471601</v>
      </c>
      <c r="CM95" s="1">
        <f t="shared" si="113"/>
        <v>641.0822711471601</v>
      </c>
      <c r="CN95" s="1">
        <v>20</v>
      </c>
      <c r="CO95" s="1">
        <v>1784.7628742515001</v>
      </c>
      <c r="CP95" s="1">
        <f t="shared" si="114"/>
        <v>445.76287425150008</v>
      </c>
      <c r="CQ95" s="5"/>
      <c r="CR95" s="5"/>
      <c r="CS95" s="2"/>
      <c r="CT95" s="1">
        <v>20</v>
      </c>
      <c r="CU95" s="1">
        <v>1754.0334420880899</v>
      </c>
      <c r="CV95" s="1">
        <f t="shared" si="115"/>
        <v>264.03344208808994</v>
      </c>
      <c r="CW95" s="1">
        <v>20</v>
      </c>
      <c r="CX95" s="1">
        <v>1761.97346600332</v>
      </c>
      <c r="CY95" s="1">
        <f t="shared" si="92"/>
        <v>301.76302349335992</v>
      </c>
      <c r="CZ95" s="1">
        <v>20</v>
      </c>
      <c r="DA95" s="1">
        <v>1991.6333853354099</v>
      </c>
      <c r="DB95" s="1">
        <f t="shared" si="116"/>
        <v>540.63338533540991</v>
      </c>
      <c r="DC95" s="1">
        <v>20</v>
      </c>
      <c r="DD95" s="1">
        <v>1818.74550359712</v>
      </c>
      <c r="DE95" s="1">
        <f t="shared" si="117"/>
        <v>671.74550359711998</v>
      </c>
      <c r="DG95" s="5"/>
      <c r="DH95" s="5"/>
      <c r="DI95" s="1">
        <v>20</v>
      </c>
      <c r="DJ95" s="1">
        <v>1407.9746707193499</v>
      </c>
      <c r="DK95" s="1">
        <f t="shared" si="118"/>
        <v>453.97467071934989</v>
      </c>
      <c r="DL95" s="1">
        <v>20</v>
      </c>
      <c r="DM95" s="1">
        <v>1618.0392335766401</v>
      </c>
      <c r="DN95" s="1">
        <f t="shared" si="119"/>
        <v>683.03923357664007</v>
      </c>
      <c r="DO95" s="1">
        <v>20</v>
      </c>
      <c r="DP95" s="1">
        <v>1631.4058577405899</v>
      </c>
      <c r="DQ95" s="1">
        <f t="shared" si="120"/>
        <v>656.40585774058991</v>
      </c>
      <c r="DR95" s="1">
        <v>20</v>
      </c>
      <c r="DS95" s="1">
        <v>1368.45815899582</v>
      </c>
      <c r="DT95" s="1">
        <f t="shared" si="121"/>
        <v>351.45815899581999</v>
      </c>
      <c r="DV95" s="5"/>
      <c r="DW95" s="5"/>
      <c r="DX95" s="1">
        <v>20</v>
      </c>
      <c r="DY95" s="1">
        <v>1879.8863841298501</v>
      </c>
      <c r="DZ95" s="1">
        <f t="shared" si="122"/>
        <v>408.88638412985006</v>
      </c>
      <c r="EA95" s="1">
        <v>20</v>
      </c>
      <c r="EB95" s="1">
        <v>2341.2129909365599</v>
      </c>
      <c r="EC95" s="1">
        <f t="shared" si="123"/>
        <v>152.21299093655989</v>
      </c>
      <c r="ED95" s="1">
        <v>20</v>
      </c>
      <c r="EE95" s="1">
        <v>2765.75</v>
      </c>
      <c r="EF95" s="1">
        <f t="shared" si="124"/>
        <v>327.75</v>
      </c>
      <c r="EG95" s="1">
        <v>20</v>
      </c>
      <c r="EH95" s="1">
        <v>2887.4106239460398</v>
      </c>
      <c r="EI95" s="1">
        <f t="shared" si="125"/>
        <v>183.41062394603978</v>
      </c>
      <c r="EJ95" s="5"/>
      <c r="EK95" s="5"/>
      <c r="EL95" s="2"/>
      <c r="EM95" s="1">
        <v>20</v>
      </c>
      <c r="EN95" s="1">
        <v>1756.95652173913</v>
      </c>
      <c r="EO95" s="1">
        <f>EN95-1107</f>
        <v>649.95652173913004</v>
      </c>
      <c r="EP95" s="1">
        <v>20</v>
      </c>
      <c r="EQ95" s="1">
        <v>1764.99254966887</v>
      </c>
      <c r="ER95" s="1">
        <f t="shared" si="93"/>
        <v>463.26570048309009</v>
      </c>
      <c r="ES95" s="1">
        <v>20</v>
      </c>
      <c r="ET95" s="1">
        <v>1683.7341101694899</v>
      </c>
      <c r="EU95" s="1">
        <f t="shared" si="127"/>
        <v>564.7341101694899</v>
      </c>
      <c r="EV95" s="1">
        <v>20</v>
      </c>
      <c r="EW95" s="1">
        <v>2251.7752027810002</v>
      </c>
      <c r="EX95" s="1">
        <f t="shared" si="128"/>
        <v>1104.7752027810002</v>
      </c>
      <c r="EZ95" s="5"/>
      <c r="FA95" s="5"/>
      <c r="FB95" s="1">
        <v>20</v>
      </c>
      <c r="FC95" s="1">
        <v>2132.7524677296901</v>
      </c>
      <c r="FD95" s="1">
        <f t="shared" si="129"/>
        <v>534.75246772969012</v>
      </c>
      <c r="FE95" s="1">
        <v>20</v>
      </c>
      <c r="FF95" s="1">
        <v>2301.33382352941</v>
      </c>
      <c r="FG95" s="1">
        <f t="shared" si="130"/>
        <v>719.33382352940998</v>
      </c>
      <c r="FH95" s="1">
        <v>20</v>
      </c>
      <c r="FI95" s="1">
        <v>2702.0422163588401</v>
      </c>
      <c r="FJ95" s="1">
        <f t="shared" si="131"/>
        <v>767.04221635884005</v>
      </c>
      <c r="FK95" s="1">
        <v>20</v>
      </c>
      <c r="FL95" s="1">
        <v>2640.6018957346</v>
      </c>
      <c r="FM95" s="1">
        <f t="shared" si="132"/>
        <v>727.60189573460002</v>
      </c>
      <c r="FO95" s="5"/>
      <c r="FP95" s="5"/>
      <c r="FQ95" s="1">
        <v>20</v>
      </c>
      <c r="FR95" s="1">
        <v>4887.35751840168</v>
      </c>
      <c r="FS95" s="1">
        <f t="shared" si="133"/>
        <v>1829.35751840168</v>
      </c>
      <c r="FT95" s="1">
        <v>20</v>
      </c>
      <c r="FU95" s="1">
        <v>4866.2444690265502</v>
      </c>
      <c r="FV95" s="1">
        <f t="shared" si="134"/>
        <v>1573.2444690265502</v>
      </c>
      <c r="FW95" s="1">
        <v>20</v>
      </c>
      <c r="FX95" s="1">
        <v>5152.5806451612898</v>
      </c>
      <c r="FY95" s="1">
        <f t="shared" si="135"/>
        <v>1610.5806451612898</v>
      </c>
      <c r="FZ95" s="1">
        <v>20</v>
      </c>
      <c r="GA95" s="1">
        <v>4828.6451319381304</v>
      </c>
      <c r="GB95" s="1">
        <f t="shared" si="136"/>
        <v>1280.6451319381304</v>
      </c>
      <c r="GE95" s="5"/>
      <c r="GF95" s="1">
        <v>20</v>
      </c>
      <c r="GG95" s="1">
        <v>2115.8238341968899</v>
      </c>
      <c r="GH95" s="1">
        <f t="shared" si="137"/>
        <v>661.82383419688995</v>
      </c>
      <c r="GI95" s="1">
        <v>20</v>
      </c>
      <c r="GJ95" s="1">
        <v>2791.3691073219702</v>
      </c>
      <c r="GK95" s="1">
        <f t="shared" si="138"/>
        <v>1358.3691073219702</v>
      </c>
      <c r="GL95" s="1">
        <v>20</v>
      </c>
      <c r="GM95" s="1">
        <v>1951.9544534413001</v>
      </c>
      <c r="GN95" s="1">
        <f t="shared" si="139"/>
        <v>483.95445344130007</v>
      </c>
      <c r="GO95" s="1">
        <v>20</v>
      </c>
      <c r="GP95" s="1">
        <v>2964.8270440251599</v>
      </c>
      <c r="GQ95" s="1">
        <f t="shared" si="140"/>
        <v>749.82704402515992</v>
      </c>
      <c r="GR95" s="5"/>
      <c r="GS95" s="5"/>
      <c r="GT95" s="2"/>
      <c r="GU95" s="1">
        <v>20</v>
      </c>
      <c r="GV95" s="1">
        <v>16383</v>
      </c>
      <c r="GW95" s="1">
        <f t="shared" si="141"/>
        <v>15211</v>
      </c>
      <c r="GX95" s="1">
        <v>20</v>
      </c>
      <c r="GY95" s="1">
        <v>16382</v>
      </c>
      <c r="GZ95" s="1">
        <f t="shared" si="142"/>
        <v>15282</v>
      </c>
      <c r="HA95" s="1">
        <v>20</v>
      </c>
      <c r="HB95" s="1">
        <v>16382</v>
      </c>
      <c r="HC95" s="1">
        <f t="shared" si="143"/>
        <v>15169</v>
      </c>
      <c r="HD95" s="1">
        <v>20</v>
      </c>
      <c r="HE95" s="1">
        <v>16380</v>
      </c>
      <c r="HF95" s="1">
        <f t="shared" si="144"/>
        <v>14936</v>
      </c>
      <c r="HG95" s="1">
        <v>20</v>
      </c>
      <c r="HH95" s="1">
        <v>16382</v>
      </c>
      <c r="HI95" s="1">
        <f t="shared" si="145"/>
        <v>15144</v>
      </c>
      <c r="HL95" s="5"/>
      <c r="HM95" s="1">
        <v>20</v>
      </c>
      <c r="HN95" s="1">
        <v>16382.8976674191</v>
      </c>
      <c r="HO95" s="1">
        <f>HN95-HO72</f>
        <v>14799.210794177923</v>
      </c>
      <c r="HP95" s="1">
        <v>20</v>
      </c>
      <c r="HQ95" s="1">
        <v>16383</v>
      </c>
      <c r="HR95" s="1">
        <f>HQ95-HR72</f>
        <v>14751.256010809897</v>
      </c>
      <c r="HS95" s="1">
        <v>20</v>
      </c>
      <c r="HT95" s="1">
        <v>16376.429767441899</v>
      </c>
      <c r="HU95" s="1">
        <f>HT95-HU72</f>
        <v>14884.477356691339</v>
      </c>
      <c r="HV95" s="1">
        <v>20</v>
      </c>
      <c r="HW95" s="1">
        <v>16381.8620142744</v>
      </c>
      <c r="HX95" s="1">
        <f>HW95-HX72</f>
        <v>15175.028142528274</v>
      </c>
      <c r="HZ95" s="5"/>
      <c r="IA95" s="5"/>
      <c r="IB95" s="1">
        <v>20</v>
      </c>
      <c r="IC95" s="1">
        <v>13115.034351144999</v>
      </c>
      <c r="ID95" s="1">
        <f>IC95-ID72</f>
        <v>12084.227025287644</v>
      </c>
      <c r="IE95" s="1">
        <v>20</v>
      </c>
      <c r="IF95" s="1">
        <v>16382.880312228999</v>
      </c>
      <c r="IG95" s="1">
        <f>IF95-IG72</f>
        <v>15280.96986208916</v>
      </c>
      <c r="IH95" s="1">
        <v>20</v>
      </c>
      <c r="II95" s="1">
        <v>16383</v>
      </c>
      <c r="IJ95" s="1">
        <f>II95-IJ72</f>
        <v>15236.922886973067</v>
      </c>
      <c r="IK95" s="1">
        <v>20</v>
      </c>
      <c r="IL95" s="1">
        <v>16378.4047076689</v>
      </c>
      <c r="IM95" s="1">
        <f>IL95-IM72</f>
        <v>15197.90106454745</v>
      </c>
      <c r="IN95" s="5"/>
      <c r="IO95" s="5"/>
      <c r="IP95" s="2"/>
      <c r="IQ95" s="1">
        <v>20</v>
      </c>
      <c r="IR95" s="1">
        <v>6261</v>
      </c>
      <c r="IS95" s="1">
        <f t="shared" si="146"/>
        <v>5315</v>
      </c>
      <c r="IT95" s="1">
        <v>20</v>
      </c>
      <c r="IU95" s="1">
        <v>7201</v>
      </c>
      <c r="IV95" s="1">
        <f t="shared" si="147"/>
        <v>6246</v>
      </c>
      <c r="IW95" s="1">
        <v>20</v>
      </c>
      <c r="IX95" s="1">
        <v>4631</v>
      </c>
      <c r="IY95" s="1">
        <f t="shared" si="148"/>
        <v>3692</v>
      </c>
      <c r="IZ95" s="1">
        <v>20</v>
      </c>
      <c r="JA95" s="1">
        <v>5929</v>
      </c>
      <c r="JB95" s="1">
        <f t="shared" si="149"/>
        <v>5012</v>
      </c>
      <c r="JC95" s="1">
        <v>20</v>
      </c>
      <c r="JD95" s="1">
        <v>5931</v>
      </c>
      <c r="JE95" s="1">
        <f t="shared" si="150"/>
        <v>4986</v>
      </c>
      <c r="JG95" s="5"/>
      <c r="JH95" s="5"/>
      <c r="JI95" s="1">
        <v>20</v>
      </c>
      <c r="JJ95" s="1">
        <v>3701.6504217432098</v>
      </c>
      <c r="JK95" s="1">
        <f t="shared" si="151"/>
        <v>2625.6504217432098</v>
      </c>
      <c r="JL95" s="1">
        <v>20</v>
      </c>
      <c r="JM95" s="1">
        <v>3663.8905950096</v>
      </c>
      <c r="JN95" s="1">
        <f t="shared" si="152"/>
        <v>2642.8905950096</v>
      </c>
      <c r="JO95" s="1">
        <v>20</v>
      </c>
      <c r="JP95" s="1">
        <v>3841.25484496124</v>
      </c>
      <c r="JQ95" s="1">
        <f t="shared" si="153"/>
        <v>2757.25484496124</v>
      </c>
      <c r="JR95" s="1">
        <v>20</v>
      </c>
      <c r="JS95" s="1">
        <v>4841.2238232468799</v>
      </c>
      <c r="JT95" s="1">
        <f t="shared" si="154"/>
        <v>3755.2238232468799</v>
      </c>
      <c r="JV95" s="5"/>
      <c r="JW95" s="5"/>
      <c r="JX95" s="1">
        <v>20</v>
      </c>
      <c r="JY95" s="1">
        <v>5262.7940876656503</v>
      </c>
      <c r="JZ95" s="1">
        <f t="shared" si="155"/>
        <v>3624.7940876656503</v>
      </c>
      <c r="KA95" s="1">
        <v>20</v>
      </c>
      <c r="KB95" s="1">
        <v>3986.2003058104001</v>
      </c>
      <c r="KC95" s="1">
        <f t="shared" si="156"/>
        <v>2454.2003058104001</v>
      </c>
      <c r="KD95" s="1">
        <v>20</v>
      </c>
      <c r="KE95" s="1">
        <v>4137.7321144674097</v>
      </c>
      <c r="KF95" s="1">
        <f t="shared" si="157"/>
        <v>2646.7321144674097</v>
      </c>
      <c r="KG95" s="1">
        <v>20</v>
      </c>
      <c r="KH95" s="1">
        <v>5073.3181467181503</v>
      </c>
      <c r="KI95" s="1">
        <f t="shared" si="158"/>
        <v>3593.3181467181503</v>
      </c>
      <c r="KJ95" s="5"/>
      <c r="KK95" s="5"/>
      <c r="KL95" s="2"/>
      <c r="KM95" s="1">
        <v>20</v>
      </c>
      <c r="KN95" s="1">
        <v>2496</v>
      </c>
      <c r="KO95" s="1">
        <f t="shared" si="159"/>
        <v>1278</v>
      </c>
      <c r="KP95" s="1">
        <v>20</v>
      </c>
      <c r="KQ95" s="1">
        <v>2546</v>
      </c>
      <c r="KR95" s="1">
        <f t="shared" si="160"/>
        <v>1335</v>
      </c>
      <c r="KS95" s="1">
        <v>20</v>
      </c>
      <c r="KT95" s="1">
        <v>2270</v>
      </c>
      <c r="KU95" s="1">
        <f t="shared" si="161"/>
        <v>1068</v>
      </c>
      <c r="KV95" s="1">
        <v>20</v>
      </c>
      <c r="KW95" s="1">
        <v>1862</v>
      </c>
      <c r="KX95" s="1">
        <f t="shared" si="162"/>
        <v>675</v>
      </c>
      <c r="KZ95" s="5"/>
      <c r="LA95" s="5"/>
      <c r="LB95" s="1">
        <v>20</v>
      </c>
      <c r="LC95" s="1">
        <v>1963</v>
      </c>
      <c r="LD95" s="1">
        <f t="shared" si="163"/>
        <v>374</v>
      </c>
      <c r="LE95" s="1">
        <v>20</v>
      </c>
      <c r="LF95" s="1">
        <v>2058</v>
      </c>
      <c r="LG95" s="1">
        <f t="shared" si="164"/>
        <v>545</v>
      </c>
      <c r="LH95" s="1">
        <v>20</v>
      </c>
      <c r="LI95" s="1">
        <v>2202</v>
      </c>
      <c r="LJ95" s="1">
        <f t="shared" si="165"/>
        <v>608</v>
      </c>
      <c r="LK95" s="1">
        <v>20</v>
      </c>
      <c r="LL95" s="1">
        <v>2975</v>
      </c>
      <c r="LM95" s="1">
        <f t="shared" si="166"/>
        <v>1368</v>
      </c>
      <c r="LO95" s="5"/>
      <c r="LP95" s="5"/>
      <c r="LQ95" s="1">
        <v>20</v>
      </c>
      <c r="LR95" s="1">
        <v>1914</v>
      </c>
      <c r="LS95" s="1">
        <f t="shared" si="167"/>
        <v>620</v>
      </c>
      <c r="LT95" s="1">
        <v>20</v>
      </c>
      <c r="LU95" s="1">
        <v>1656</v>
      </c>
      <c r="LV95" s="1">
        <f t="shared" si="168"/>
        <v>233</v>
      </c>
      <c r="LW95" s="1">
        <v>20</v>
      </c>
      <c r="LX95" s="1">
        <v>2014</v>
      </c>
      <c r="LY95" s="1">
        <f t="shared" si="169"/>
        <v>708</v>
      </c>
      <c r="LZ95" s="1">
        <v>20</v>
      </c>
      <c r="MA95" s="1">
        <v>2178</v>
      </c>
      <c r="MB95" s="1">
        <f t="shared" si="170"/>
        <v>760</v>
      </c>
      <c r="MC95" s="5"/>
      <c r="MD95" s="5"/>
      <c r="ME95" s="2"/>
      <c r="MF95" s="1">
        <v>20</v>
      </c>
      <c r="MG95" s="1">
        <v>3769</v>
      </c>
      <c r="MH95" s="1">
        <f t="shared" si="94"/>
        <v>1209</v>
      </c>
      <c r="MI95" s="1">
        <v>20</v>
      </c>
      <c r="MJ95" s="1">
        <v>3670</v>
      </c>
      <c r="MK95" s="1">
        <f t="shared" si="95"/>
        <v>1026</v>
      </c>
      <c r="ML95" s="1">
        <v>20</v>
      </c>
      <c r="MM95" s="1">
        <v>3084</v>
      </c>
      <c r="MN95" s="1">
        <f t="shared" si="96"/>
        <v>308</v>
      </c>
      <c r="MO95" s="1">
        <v>20</v>
      </c>
      <c r="MP95" s="1">
        <v>3766</v>
      </c>
      <c r="MQ95" s="1">
        <f t="shared" si="97"/>
        <v>946</v>
      </c>
      <c r="MS95" s="5"/>
      <c r="MT95" s="5"/>
      <c r="MU95" s="1">
        <v>20</v>
      </c>
      <c r="MV95" s="1">
        <v>2113</v>
      </c>
      <c r="MW95" s="1">
        <f t="shared" si="98"/>
        <v>785</v>
      </c>
      <c r="MX95" s="1">
        <v>20</v>
      </c>
      <c r="MY95" s="1">
        <v>2110</v>
      </c>
      <c r="MZ95" s="1">
        <f t="shared" si="99"/>
        <v>818</v>
      </c>
      <c r="NA95" s="1">
        <v>20</v>
      </c>
      <c r="NB95" s="1">
        <v>1938</v>
      </c>
      <c r="NC95" s="1">
        <f t="shared" si="100"/>
        <v>631</v>
      </c>
      <c r="ND95" s="1">
        <v>20</v>
      </c>
      <c r="NE95" s="1">
        <v>2885</v>
      </c>
      <c r="NF95" s="1">
        <f t="shared" si="101"/>
        <v>1572</v>
      </c>
      <c r="NH95" s="5"/>
      <c r="NI95" s="5"/>
      <c r="NJ95" s="1">
        <v>20</v>
      </c>
      <c r="NK95" s="1">
        <v>2687</v>
      </c>
      <c r="NL95" s="1">
        <f t="shared" si="102"/>
        <v>1246</v>
      </c>
      <c r="NM95" s="1">
        <v>20</v>
      </c>
      <c r="NN95" s="1">
        <v>1847</v>
      </c>
      <c r="NO95" s="1">
        <f t="shared" si="103"/>
        <v>430</v>
      </c>
      <c r="NP95" s="1">
        <v>20</v>
      </c>
      <c r="NQ95" s="1">
        <v>2517</v>
      </c>
      <c r="NR95" s="1">
        <f t="shared" si="104"/>
        <v>1126</v>
      </c>
      <c r="NS95" s="1">
        <v>20</v>
      </c>
      <c r="NT95" s="1">
        <v>3209</v>
      </c>
      <c r="NU95" s="1">
        <f t="shared" si="105"/>
        <v>1919</v>
      </c>
    </row>
    <row r="96" spans="1:385" x14ac:dyDescent="0.25">
      <c r="A96" s="2"/>
      <c r="C96" s="1" t="s">
        <v>45</v>
      </c>
      <c r="D96" s="1">
        <f>AVERAGE(D76:D95)</f>
        <v>138.55000000000001</v>
      </c>
      <c r="F96" s="1" t="s">
        <v>45</v>
      </c>
      <c r="G96" s="1">
        <f>AVERAGE(G76:G95)</f>
        <v>144.35</v>
      </c>
      <c r="I96" s="1" t="s">
        <v>45</v>
      </c>
      <c r="J96" s="1">
        <f>AVERAGE(J76:J95)</f>
        <v>115.7</v>
      </c>
      <c r="L96" s="1" t="s">
        <v>45</v>
      </c>
      <c r="M96" s="1">
        <f>AVERAGE(M76:M95)</f>
        <v>131.75</v>
      </c>
      <c r="O96" s="1" t="s">
        <v>45</v>
      </c>
      <c r="P96" s="1">
        <f>AVERAGE(P76:P95)</f>
        <v>103.85</v>
      </c>
      <c r="S96" s="5"/>
      <c r="T96" s="1">
        <v>21</v>
      </c>
      <c r="U96" s="1">
        <v>1272.8626653102699</v>
      </c>
      <c r="V96" s="1">
        <f>U96-V72</f>
        <v>240.04550613347465</v>
      </c>
      <c r="W96" s="1">
        <v>21</v>
      </c>
      <c r="X96" s="1">
        <v>1319.2093596059101</v>
      </c>
      <c r="Y96" s="1">
        <f>X96-Y72</f>
        <v>286.39220042911484</v>
      </c>
      <c r="Z96" s="1">
        <v>21</v>
      </c>
      <c r="AA96" s="1">
        <v>1185.8564631244999</v>
      </c>
      <c r="AB96" s="1">
        <f>AA96-AB72</f>
        <v>175.31019450762324</v>
      </c>
      <c r="AC96" s="1">
        <v>21</v>
      </c>
      <c r="AD96" s="1">
        <v>1090.23868954758</v>
      </c>
      <c r="AE96" s="1">
        <f>AD96-AE72</f>
        <v>86.046464395934663</v>
      </c>
      <c r="AI96" s="1">
        <v>21</v>
      </c>
      <c r="AJ96" s="1">
        <v>1555.1540212443099</v>
      </c>
      <c r="AK96" s="1">
        <f>AJ96-AK72</f>
        <v>56.841094253533129</v>
      </c>
      <c r="AL96" s="1">
        <v>21</v>
      </c>
      <c r="AM96" s="1">
        <v>1674.20536912752</v>
      </c>
      <c r="AN96" s="1">
        <f>AM96-AN72</f>
        <v>115.52455002663328</v>
      </c>
      <c r="AO96" s="1">
        <v>21</v>
      </c>
      <c r="AP96" s="1">
        <v>1688.5769230769199</v>
      </c>
      <c r="AQ96" s="1">
        <f>AP96-AQ72</f>
        <v>54.311775725650023</v>
      </c>
      <c r="AR96" s="1">
        <v>21</v>
      </c>
      <c r="AS96" s="1">
        <v>1709.23593350384</v>
      </c>
      <c r="AT96" s="1">
        <f>AS96-AT72</f>
        <v>69.135189035289841</v>
      </c>
      <c r="AV96" s="5"/>
      <c r="AW96" s="2"/>
      <c r="AY96" s="1" t="s">
        <v>45</v>
      </c>
      <c r="AZ96" s="1">
        <f>AVERAGE(AZ76:AZ95)</f>
        <v>1107.05</v>
      </c>
      <c r="BB96" s="1" t="s">
        <v>45</v>
      </c>
      <c r="BC96" s="1">
        <f>AVERAGE(BC76:BC95)</f>
        <v>1127.95</v>
      </c>
      <c r="BE96" s="1" t="s">
        <v>45</v>
      </c>
      <c r="BF96" s="1">
        <f>AVERAGE(BF76:BF95)</f>
        <v>962.35</v>
      </c>
      <c r="BH96" s="1" t="s">
        <v>45</v>
      </c>
      <c r="BI96" s="1">
        <f>AVERAGE(BI76:BI95)</f>
        <v>1210</v>
      </c>
      <c r="BK96" s="1" t="s">
        <v>45</v>
      </c>
      <c r="BL96" s="1">
        <f>AVERAGE(BL76:BL95)</f>
        <v>946</v>
      </c>
      <c r="BN96" s="5"/>
      <c r="BP96" s="1">
        <v>21</v>
      </c>
      <c r="BQ96" s="1">
        <v>2064.2180896026998</v>
      </c>
      <c r="BR96" s="1">
        <f>BQ96-BR72</f>
        <v>702.51974697512674</v>
      </c>
      <c r="BS96" s="1">
        <v>21</v>
      </c>
      <c r="BT96" s="1">
        <v>1639.4534883720901</v>
      </c>
      <c r="BU96" s="1">
        <f>BT96-BU72</f>
        <v>278.88187442412027</v>
      </c>
      <c r="BV96" s="1">
        <v>21</v>
      </c>
      <c r="BW96" s="1">
        <v>1988.6382812500001</v>
      </c>
      <c r="BX96" s="1">
        <f>BW96-BX72</f>
        <v>572.44262295811654</v>
      </c>
      <c r="BY96" s="1">
        <v>21</v>
      </c>
      <c r="BZ96" s="1">
        <v>1721.50792171482</v>
      </c>
      <c r="CA96" s="1">
        <f>BZ96-CA72</f>
        <v>367.77062499086674</v>
      </c>
      <c r="CC96" s="5"/>
      <c r="CD96" s="5"/>
      <c r="CE96" s="1">
        <v>21</v>
      </c>
      <c r="CF96" s="1">
        <v>2506.9373626373599</v>
      </c>
      <c r="CG96" s="1">
        <f t="shared" si="111"/>
        <v>932.93736263735991</v>
      </c>
      <c r="CH96" s="1">
        <v>21</v>
      </c>
      <c r="CI96" s="1">
        <v>2952.8555555555599</v>
      </c>
      <c r="CJ96" s="1">
        <f t="shared" si="112"/>
        <v>951.85555555555993</v>
      </c>
      <c r="CK96" s="1">
        <v>21</v>
      </c>
      <c r="CL96" s="1">
        <v>2943.9060324826</v>
      </c>
      <c r="CM96" s="1">
        <f t="shared" si="113"/>
        <v>1292.9060324826</v>
      </c>
      <c r="CN96" s="1">
        <v>21</v>
      </c>
      <c r="CO96" s="1">
        <v>1437.17675544794</v>
      </c>
      <c r="CP96" s="1">
        <f t="shared" si="114"/>
        <v>98.176755447939968</v>
      </c>
      <c r="CQ96" s="5"/>
      <c r="CR96" s="5"/>
      <c r="CS96" s="2"/>
      <c r="CT96" s="1">
        <v>21</v>
      </c>
      <c r="CU96" s="1">
        <v>1824.37459016393</v>
      </c>
      <c r="CV96" s="1">
        <f t="shared" si="115"/>
        <v>334.37459016392995</v>
      </c>
      <c r="CW96" s="1">
        <v>21</v>
      </c>
      <c r="CX96" s="1">
        <v>1676.9676616915399</v>
      </c>
      <c r="CY96" s="1">
        <f t="shared" si="92"/>
        <v>344.31023784902004</v>
      </c>
      <c r="CZ96" s="1">
        <v>21</v>
      </c>
      <c r="DA96" s="1">
        <v>2000.7837626854</v>
      </c>
      <c r="DB96" s="1">
        <f t="shared" si="116"/>
        <v>549.78376268540001</v>
      </c>
      <c r="DC96" s="1">
        <v>21</v>
      </c>
      <c r="DD96" s="1">
        <v>1812.58673932788</v>
      </c>
      <c r="DE96" s="1">
        <f t="shared" si="117"/>
        <v>665.58673932787997</v>
      </c>
      <c r="DG96" s="5"/>
      <c r="DH96" s="5"/>
      <c r="DI96" s="1">
        <v>21</v>
      </c>
      <c r="DJ96" s="1">
        <v>1446.2454361054799</v>
      </c>
      <c r="DK96" s="1">
        <f t="shared" si="118"/>
        <v>492.24543610547994</v>
      </c>
      <c r="DL96" s="1">
        <v>21</v>
      </c>
      <c r="DM96" s="1">
        <v>1439.6425959780599</v>
      </c>
      <c r="DN96" s="1">
        <f t="shared" si="119"/>
        <v>504.64259597805994</v>
      </c>
      <c r="DO96" s="1">
        <v>21</v>
      </c>
      <c r="DP96" s="1">
        <v>1373.0168421052599</v>
      </c>
      <c r="DQ96" s="1">
        <f t="shared" si="120"/>
        <v>398.01684210525991</v>
      </c>
      <c r="DR96" s="1">
        <v>21</v>
      </c>
      <c r="DS96" s="1">
        <v>1574.93970893971</v>
      </c>
      <c r="DT96" s="1">
        <f t="shared" si="121"/>
        <v>557.93970893971004</v>
      </c>
      <c r="DV96" s="5"/>
      <c r="DW96" s="5"/>
      <c r="DX96" s="1">
        <v>21</v>
      </c>
      <c r="DY96" s="1">
        <v>1758.0602517985601</v>
      </c>
      <c r="DZ96" s="1">
        <f t="shared" si="122"/>
        <v>287.0602517985601</v>
      </c>
      <c r="EA96" s="1">
        <v>21</v>
      </c>
      <c r="EB96" s="1">
        <v>2477.5815384615398</v>
      </c>
      <c r="EC96" s="1">
        <f t="shared" si="123"/>
        <v>288.58153846153982</v>
      </c>
      <c r="ED96" s="1">
        <v>21</v>
      </c>
      <c r="EE96" s="1">
        <v>2750.4204643164198</v>
      </c>
      <c r="EF96" s="1">
        <f t="shared" si="124"/>
        <v>312.42046431641984</v>
      </c>
      <c r="EG96" s="1">
        <v>21</v>
      </c>
      <c r="EH96" s="1">
        <v>2958.2750836120399</v>
      </c>
      <c r="EI96" s="1">
        <f t="shared" si="125"/>
        <v>254.27508361203991</v>
      </c>
      <c r="EJ96" s="5"/>
      <c r="EK96" s="5"/>
      <c r="EL96" s="2"/>
      <c r="EM96" s="1">
        <v>21</v>
      </c>
      <c r="EN96" s="1">
        <v>1844.2245188881</v>
      </c>
      <c r="EO96" s="1">
        <f t="shared" si="126"/>
        <v>737.22451888809996</v>
      </c>
      <c r="EP96" s="1">
        <v>21</v>
      </c>
      <c r="EQ96" s="1">
        <v>1710.17</v>
      </c>
      <c r="ER96" s="1">
        <f t="shared" si="93"/>
        <v>318.23040152963995</v>
      </c>
      <c r="ES96" s="1">
        <v>21</v>
      </c>
      <c r="ET96" s="1">
        <v>1890.7150423728799</v>
      </c>
      <c r="EU96" s="1">
        <f t="shared" si="127"/>
        <v>771.71504237287991</v>
      </c>
      <c r="EV96" s="1">
        <v>21</v>
      </c>
      <c r="EW96" s="1">
        <v>2005.98156682028</v>
      </c>
      <c r="EX96" s="1">
        <f t="shared" si="128"/>
        <v>858.98156682028002</v>
      </c>
      <c r="EZ96" s="5"/>
      <c r="FA96" s="5"/>
      <c r="FB96" s="1">
        <v>21</v>
      </c>
      <c r="FC96" s="1">
        <v>2210.9826021180002</v>
      </c>
      <c r="FD96" s="1">
        <f t="shared" si="129"/>
        <v>612.98260211800016</v>
      </c>
      <c r="FE96" s="1">
        <v>21</v>
      </c>
      <c r="FF96" s="1">
        <v>2186.6341463414601</v>
      </c>
      <c r="FG96" s="1">
        <f t="shared" si="130"/>
        <v>604.63414634146011</v>
      </c>
      <c r="FH96" s="1">
        <v>21</v>
      </c>
      <c r="FI96" s="1">
        <v>2724.3049209138799</v>
      </c>
      <c r="FJ96" s="1">
        <f t="shared" si="131"/>
        <v>789.30492091387987</v>
      </c>
      <c r="FK96" s="1">
        <v>21</v>
      </c>
      <c r="FL96" s="1">
        <v>2788.44349477683</v>
      </c>
      <c r="FM96" s="1">
        <f t="shared" si="132"/>
        <v>875.44349477682999</v>
      </c>
      <c r="FO96" s="5"/>
      <c r="FP96" s="5"/>
      <c r="FQ96" s="1">
        <v>21</v>
      </c>
      <c r="FR96" s="1">
        <v>4947.0137420718802</v>
      </c>
      <c r="FS96" s="1">
        <f t="shared" si="133"/>
        <v>1889.0137420718802</v>
      </c>
      <c r="FT96" s="1">
        <v>21</v>
      </c>
      <c r="FU96" s="1">
        <v>4908.5751920966004</v>
      </c>
      <c r="FV96" s="1">
        <f t="shared" si="134"/>
        <v>1615.5751920966004</v>
      </c>
      <c r="FW96" s="1">
        <v>21</v>
      </c>
      <c r="FX96" s="1">
        <v>5339.19420516836</v>
      </c>
      <c r="FY96" s="1">
        <f t="shared" si="135"/>
        <v>1797.19420516836</v>
      </c>
      <c r="FZ96" s="1">
        <v>21</v>
      </c>
      <c r="GA96" s="1">
        <v>4681.5215794306696</v>
      </c>
      <c r="GB96" s="1">
        <f t="shared" si="136"/>
        <v>1133.5215794306696</v>
      </c>
      <c r="GE96" s="5"/>
      <c r="GF96" s="1">
        <v>21</v>
      </c>
      <c r="GG96" s="1">
        <v>1956.08808290155</v>
      </c>
      <c r="GH96" s="1">
        <f t="shared" si="137"/>
        <v>502.08808290155002</v>
      </c>
      <c r="GI96" s="1">
        <v>21</v>
      </c>
      <c r="GJ96" s="1">
        <v>2119.2901606425698</v>
      </c>
      <c r="GK96" s="1">
        <f t="shared" si="138"/>
        <v>686.29016064256984</v>
      </c>
      <c r="GL96" s="1">
        <v>21</v>
      </c>
      <c r="GM96" s="1">
        <v>2026.4499494438801</v>
      </c>
      <c r="GN96" s="1">
        <f t="shared" si="139"/>
        <v>558.44994944388009</v>
      </c>
      <c r="GO96" s="1">
        <v>21</v>
      </c>
      <c r="GP96" s="1">
        <v>2871.4573484069901</v>
      </c>
      <c r="GQ96" s="1">
        <f t="shared" si="140"/>
        <v>656.45734840699015</v>
      </c>
      <c r="GR96" s="5"/>
      <c r="GS96" s="5"/>
      <c r="GT96" s="2"/>
      <c r="GV96" s="1" t="s">
        <v>45</v>
      </c>
      <c r="GW96" s="1">
        <f>AVERAGE(GW76:GW95)</f>
        <v>15050.6</v>
      </c>
      <c r="GY96" s="1" t="s">
        <v>45</v>
      </c>
      <c r="GZ96" s="1">
        <f>AVERAGE(GZ76:GZ95)</f>
        <v>15281.05</v>
      </c>
      <c r="HB96" s="1" t="s">
        <v>45</v>
      </c>
      <c r="HC96" s="1">
        <f>AVERAGE(HC76:HC95)</f>
        <v>15165.9</v>
      </c>
      <c r="HE96" s="1" t="s">
        <v>45</v>
      </c>
      <c r="HF96" s="1">
        <f>AVERAGE(HF76:HF95)</f>
        <v>14931.95</v>
      </c>
      <c r="HH96" s="1" t="s">
        <v>45</v>
      </c>
      <c r="HI96" s="1">
        <f>AVERAGE(HI76:HI95)</f>
        <v>15117.55</v>
      </c>
      <c r="HL96" s="5"/>
      <c r="HM96" s="1">
        <v>21</v>
      </c>
      <c r="HN96" s="1">
        <v>16383</v>
      </c>
      <c r="HO96" s="1">
        <f>HN96-HO72</f>
        <v>14799.313126758823</v>
      </c>
      <c r="HP96" s="1">
        <v>21</v>
      </c>
      <c r="HQ96" s="1">
        <v>16366.088923556899</v>
      </c>
      <c r="HR96" s="1">
        <f>HQ96-HR72</f>
        <v>14734.344934366796</v>
      </c>
      <c r="HS96" s="1">
        <v>21</v>
      </c>
      <c r="HT96" s="1">
        <v>16381.499536608</v>
      </c>
      <c r="HU96" s="1">
        <f>HT96-HU72</f>
        <v>14889.54712585744</v>
      </c>
      <c r="HV96" s="1">
        <v>21</v>
      </c>
      <c r="HW96" s="1">
        <v>16382.758077226201</v>
      </c>
      <c r="HX96" s="1">
        <f>HW96-HX72</f>
        <v>15175.924205480074</v>
      </c>
      <c r="HZ96" s="5"/>
      <c r="IA96" s="5"/>
      <c r="IB96" s="1">
        <v>21</v>
      </c>
      <c r="IC96" s="1">
        <v>16380.1779904306</v>
      </c>
      <c r="ID96" s="1">
        <f>IC96-ID72</f>
        <v>15349.370664573245</v>
      </c>
      <c r="IE96" s="1">
        <v>21</v>
      </c>
      <c r="IF96" s="1">
        <v>16383</v>
      </c>
      <c r="IG96" s="1">
        <f>IF96-IG72</f>
        <v>15281.08954986016</v>
      </c>
      <c r="IH96" s="1">
        <v>21</v>
      </c>
      <c r="II96" s="1">
        <v>16382.7454242928</v>
      </c>
      <c r="IJ96" s="1">
        <f>II96-IJ72</f>
        <v>15236.668311265867</v>
      </c>
      <c r="IK96" s="1">
        <v>21</v>
      </c>
      <c r="IL96" s="1">
        <v>16381.9500378501</v>
      </c>
      <c r="IM96" s="1">
        <f>IL96-IM72</f>
        <v>15201.446394728649</v>
      </c>
      <c r="IN96" s="5"/>
      <c r="IO96" s="5"/>
      <c r="IP96" s="2"/>
      <c r="IR96" s="1" t="s">
        <v>45</v>
      </c>
      <c r="IS96" s="1">
        <f>AVERAGE(IS76:IS95)</f>
        <v>4865.6499999999996</v>
      </c>
      <c r="IU96" s="1" t="s">
        <v>45</v>
      </c>
      <c r="IV96" s="1">
        <f>AVERAGE(IV76:IV95)</f>
        <v>5032.3500000000004</v>
      </c>
      <c r="IX96" s="1" t="s">
        <v>45</v>
      </c>
      <c r="IY96" s="1">
        <f>AVERAGE(IY76:IY95)</f>
        <v>4545.3500000000004</v>
      </c>
      <c r="JA96" s="1" t="s">
        <v>45</v>
      </c>
      <c r="JB96" s="1">
        <f>AVERAGE(JB76:JB95)</f>
        <v>4941.95</v>
      </c>
      <c r="JD96" s="1" t="s">
        <v>45</v>
      </c>
      <c r="JE96" s="1">
        <f>AVERAGE(JE76:JE95)</f>
        <v>5579.05</v>
      </c>
      <c r="JG96" s="5"/>
      <c r="JH96" s="5"/>
      <c r="JI96" s="1">
        <v>21</v>
      </c>
      <c r="JJ96" s="1">
        <v>4503.1661971830999</v>
      </c>
      <c r="JK96" s="1">
        <f t="shared" si="151"/>
        <v>3427.1661971830999</v>
      </c>
      <c r="JL96" s="1">
        <v>21</v>
      </c>
      <c r="JM96" s="1">
        <v>4388.9030710172701</v>
      </c>
      <c r="JN96" s="1">
        <f t="shared" si="152"/>
        <v>3367.9030710172701</v>
      </c>
      <c r="JO96" s="1">
        <v>21</v>
      </c>
      <c r="JP96" s="1">
        <v>3992.0240384615399</v>
      </c>
      <c r="JQ96" s="1">
        <f t="shared" si="153"/>
        <v>2908.0240384615399</v>
      </c>
      <c r="JR96" s="1">
        <v>21</v>
      </c>
      <c r="JS96" s="1">
        <v>4002.3436592449202</v>
      </c>
      <c r="JT96" s="1">
        <f t="shared" si="154"/>
        <v>2916.3436592449202</v>
      </c>
      <c r="JV96" s="5"/>
      <c r="JW96" s="5"/>
      <c r="JX96" s="1">
        <v>21</v>
      </c>
      <c r="JY96" s="1">
        <v>6100.2797558494403</v>
      </c>
      <c r="JZ96" s="1">
        <f t="shared" si="155"/>
        <v>4462.2797558494403</v>
      </c>
      <c r="KA96" s="1">
        <v>21</v>
      </c>
      <c r="KB96" s="1">
        <v>5558.1132218844996</v>
      </c>
      <c r="KC96" s="1">
        <f t="shared" si="156"/>
        <v>4026.1132218844996</v>
      </c>
      <c r="KD96" s="1">
        <v>21</v>
      </c>
      <c r="KE96" s="1">
        <v>3811.3632750397501</v>
      </c>
      <c r="KF96" s="1">
        <f t="shared" si="157"/>
        <v>2320.3632750397501</v>
      </c>
      <c r="KG96" s="1">
        <v>21</v>
      </c>
      <c r="KH96" s="1">
        <v>5599.80841121495</v>
      </c>
      <c r="KI96" s="1">
        <f t="shared" si="158"/>
        <v>4119.80841121495</v>
      </c>
      <c r="KJ96" s="5"/>
      <c r="KK96" s="5"/>
      <c r="KL96" s="2"/>
      <c r="KM96" s="1">
        <v>21</v>
      </c>
      <c r="KN96" s="1">
        <v>2105</v>
      </c>
      <c r="KO96" s="1">
        <f t="shared" si="159"/>
        <v>887</v>
      </c>
      <c r="KP96" s="1">
        <v>21</v>
      </c>
      <c r="KQ96" s="1">
        <v>2597</v>
      </c>
      <c r="KR96" s="1">
        <f t="shared" si="160"/>
        <v>1386</v>
      </c>
      <c r="KS96" s="1">
        <v>21</v>
      </c>
      <c r="KT96" s="1">
        <v>2086</v>
      </c>
      <c r="KU96" s="1">
        <f t="shared" si="161"/>
        <v>884</v>
      </c>
      <c r="KV96" s="1">
        <v>21</v>
      </c>
      <c r="KW96" s="1">
        <v>1848</v>
      </c>
      <c r="KX96" s="1">
        <f t="shared" si="162"/>
        <v>661</v>
      </c>
      <c r="KZ96" s="5"/>
      <c r="LA96" s="5"/>
      <c r="LB96" s="1">
        <v>21</v>
      </c>
      <c r="LC96" s="1">
        <v>2302</v>
      </c>
      <c r="LD96" s="1">
        <f t="shared" si="163"/>
        <v>713</v>
      </c>
      <c r="LE96" s="1">
        <v>21</v>
      </c>
      <c r="LF96" s="1">
        <v>2706</v>
      </c>
      <c r="LG96" s="1">
        <f t="shared" si="164"/>
        <v>1193</v>
      </c>
      <c r="LH96" s="1">
        <v>21</v>
      </c>
      <c r="LI96" s="1">
        <v>2044</v>
      </c>
      <c r="LJ96" s="1">
        <f t="shared" si="165"/>
        <v>450</v>
      </c>
      <c r="LK96" s="1">
        <v>21</v>
      </c>
      <c r="LL96" s="1">
        <v>1906</v>
      </c>
      <c r="LM96" s="1">
        <f t="shared" si="166"/>
        <v>299</v>
      </c>
      <c r="LO96" s="5"/>
      <c r="LP96" s="5"/>
      <c r="LQ96" s="1">
        <v>21</v>
      </c>
      <c r="LR96" s="1">
        <v>2134</v>
      </c>
      <c r="LS96" s="1">
        <f t="shared" si="167"/>
        <v>840</v>
      </c>
      <c r="LT96" s="1">
        <v>21</v>
      </c>
      <c r="LU96" s="1">
        <v>2056</v>
      </c>
      <c r="LV96" s="1">
        <f t="shared" si="168"/>
        <v>633</v>
      </c>
      <c r="LW96" s="1">
        <v>21</v>
      </c>
      <c r="LX96" s="1">
        <v>1648</v>
      </c>
      <c r="LY96" s="1">
        <f t="shared" si="169"/>
        <v>342</v>
      </c>
      <c r="LZ96" s="1">
        <v>21</v>
      </c>
      <c r="MA96" s="1">
        <v>2288</v>
      </c>
      <c r="MB96" s="1">
        <f t="shared" si="170"/>
        <v>870</v>
      </c>
      <c r="MC96" s="5"/>
      <c r="MD96" s="5"/>
      <c r="ME96" s="2"/>
      <c r="MF96" s="1">
        <v>21</v>
      </c>
      <c r="MG96" s="1">
        <v>3803</v>
      </c>
      <c r="MH96" s="1">
        <f t="shared" si="94"/>
        <v>1243</v>
      </c>
      <c r="MI96" s="1">
        <v>21</v>
      </c>
      <c r="MJ96" s="1">
        <v>4339</v>
      </c>
      <c r="MK96" s="1">
        <f t="shared" si="95"/>
        <v>1695</v>
      </c>
      <c r="ML96" s="1">
        <v>21</v>
      </c>
      <c r="MM96" s="1">
        <v>3209</v>
      </c>
      <c r="MN96" s="1">
        <f t="shared" si="96"/>
        <v>433</v>
      </c>
      <c r="MO96" s="1">
        <v>21</v>
      </c>
      <c r="MP96" s="1">
        <v>3343</v>
      </c>
      <c r="MQ96" s="1">
        <f t="shared" si="97"/>
        <v>523</v>
      </c>
      <c r="MS96" s="5"/>
      <c r="MT96" s="5"/>
      <c r="MU96" s="1">
        <v>21</v>
      </c>
      <c r="MV96" s="1">
        <v>2127</v>
      </c>
      <c r="MW96" s="1">
        <f t="shared" si="98"/>
        <v>799</v>
      </c>
      <c r="MX96" s="1">
        <v>21</v>
      </c>
      <c r="MY96" s="1">
        <v>2181</v>
      </c>
      <c r="MZ96" s="1">
        <f t="shared" si="99"/>
        <v>889</v>
      </c>
      <c r="NA96" s="1">
        <v>21</v>
      </c>
      <c r="NB96" s="1">
        <v>2529</v>
      </c>
      <c r="NC96" s="1">
        <f t="shared" si="100"/>
        <v>1222</v>
      </c>
      <c r="ND96" s="1">
        <v>21</v>
      </c>
      <c r="NE96" s="1">
        <v>2120</v>
      </c>
      <c r="NF96" s="1">
        <f t="shared" si="101"/>
        <v>807</v>
      </c>
      <c r="NH96" s="5"/>
      <c r="NI96" s="5"/>
      <c r="NJ96" s="1">
        <v>21</v>
      </c>
      <c r="NK96" s="1">
        <v>2831</v>
      </c>
      <c r="NL96" s="1">
        <f t="shared" si="102"/>
        <v>1390</v>
      </c>
      <c r="NM96" s="1">
        <v>21</v>
      </c>
      <c r="NN96" s="1">
        <v>2042</v>
      </c>
      <c r="NO96" s="1">
        <f t="shared" si="103"/>
        <v>625</v>
      </c>
      <c r="NP96" s="1">
        <v>21</v>
      </c>
      <c r="NQ96" s="1">
        <v>2310</v>
      </c>
      <c r="NR96" s="1">
        <f t="shared" si="104"/>
        <v>919</v>
      </c>
      <c r="NS96" s="1">
        <v>21</v>
      </c>
      <c r="NT96" s="1">
        <v>2045</v>
      </c>
      <c r="NU96" s="1">
        <f t="shared" si="105"/>
        <v>755</v>
      </c>
    </row>
    <row r="97" spans="1:385" x14ac:dyDescent="0.25">
      <c r="A97" s="2"/>
      <c r="S97" s="5"/>
      <c r="T97" s="1">
        <v>22</v>
      </c>
      <c r="U97" s="1">
        <v>1219.64102564103</v>
      </c>
      <c r="V97" s="1">
        <f>U97-V72</f>
        <v>186.8238664642347</v>
      </c>
      <c r="W97" s="1">
        <v>22</v>
      </c>
      <c r="X97" s="1">
        <v>1406.7810985460401</v>
      </c>
      <c r="Y97" s="1">
        <f>X97-Y72</f>
        <v>373.96393936924483</v>
      </c>
      <c r="Z97" s="1">
        <v>22</v>
      </c>
      <c r="AA97" s="1">
        <v>1282.2828525641</v>
      </c>
      <c r="AB97" s="1">
        <f>AA97-AB72</f>
        <v>271.73658394722338</v>
      </c>
      <c r="AC97" s="1">
        <v>22</v>
      </c>
      <c r="AD97" s="1">
        <v>1109.0686427457099</v>
      </c>
      <c r="AE97" s="1">
        <f>AD97-AE72</f>
        <v>104.87641759406461</v>
      </c>
      <c r="AI97" s="1">
        <v>22</v>
      </c>
      <c r="AJ97" s="1">
        <v>1579.3363705391</v>
      </c>
      <c r="AK97" s="1">
        <f>AJ97-AK72</f>
        <v>81.023443548323257</v>
      </c>
      <c r="AL97" s="1">
        <v>22</v>
      </c>
      <c r="AM97" s="1">
        <v>1647.7535738597701</v>
      </c>
      <c r="AN97" s="1">
        <f>AM97-AN72</f>
        <v>89.07275475888332</v>
      </c>
      <c r="AO97" s="1">
        <v>22</v>
      </c>
      <c r="AP97" s="1">
        <v>1643.8995433790001</v>
      </c>
      <c r="AQ97" s="1">
        <f>AP97-AQ72</f>
        <v>9.6343960277301903</v>
      </c>
      <c r="AR97" s="1">
        <v>22</v>
      </c>
      <c r="AS97" s="1">
        <v>1778.3522215067601</v>
      </c>
      <c r="AT97" s="1">
        <f>AS97-AT72</f>
        <v>138.25147703820994</v>
      </c>
      <c r="AV97" s="5"/>
      <c r="AW97" s="2"/>
      <c r="BN97" s="5"/>
      <c r="BP97" s="1">
        <v>22</v>
      </c>
      <c r="BQ97" s="1">
        <v>1746.27265100671</v>
      </c>
      <c r="BR97" s="1">
        <f>BQ97-BR72</f>
        <v>384.57430837913694</v>
      </c>
      <c r="BS97" s="1">
        <v>22</v>
      </c>
      <c r="BT97" s="1">
        <v>1944.71636363636</v>
      </c>
      <c r="BU97" s="1">
        <f>BT97-BU72</f>
        <v>584.14474968839022</v>
      </c>
      <c r="BV97" s="1">
        <v>22</v>
      </c>
      <c r="BW97" s="1">
        <v>2112.3286274509801</v>
      </c>
      <c r="BX97" s="1">
        <f>BW97-BX72</f>
        <v>696.13296915909655</v>
      </c>
      <c r="BY97" s="1">
        <v>22</v>
      </c>
      <c r="BZ97" s="1">
        <v>1840.33707865169</v>
      </c>
      <c r="CA97" s="1">
        <f>BZ97-CA72</f>
        <v>486.59978192773679</v>
      </c>
      <c r="CC97" s="5"/>
      <c r="CD97" s="5"/>
      <c r="CE97" s="1">
        <v>22</v>
      </c>
      <c r="CF97" s="1">
        <v>2655.0955631399302</v>
      </c>
      <c r="CG97" s="1">
        <f t="shared" si="111"/>
        <v>1081.0955631399302</v>
      </c>
      <c r="CH97" s="1">
        <v>22</v>
      </c>
      <c r="CI97" s="1">
        <v>2950.6034334763899</v>
      </c>
      <c r="CJ97" s="1">
        <f t="shared" si="112"/>
        <v>949.60343347638991</v>
      </c>
      <c r="CK97" s="1">
        <v>22</v>
      </c>
      <c r="CL97" s="1">
        <v>2806.0243055555602</v>
      </c>
      <c r="CM97" s="1">
        <f t="shared" si="113"/>
        <v>1155.0243055555602</v>
      </c>
      <c r="CN97" s="1">
        <v>22</v>
      </c>
      <c r="CO97" s="1">
        <v>1673.0578512396701</v>
      </c>
      <c r="CP97" s="1">
        <f t="shared" si="114"/>
        <v>334.05785123967007</v>
      </c>
      <c r="CQ97" s="5"/>
      <c r="CR97" s="5"/>
      <c r="CS97" s="2"/>
      <c r="CT97" s="1">
        <v>22</v>
      </c>
      <c r="CU97" s="1">
        <v>1897.1836902800701</v>
      </c>
      <c r="CV97" s="1">
        <f t="shared" si="115"/>
        <v>407.1836902800701</v>
      </c>
      <c r="CW97" s="1">
        <v>22</v>
      </c>
      <c r="CX97" s="1">
        <v>1825.4011532125201</v>
      </c>
      <c r="CY97" s="1">
        <f t="shared" si="92"/>
        <v>119.69578622815993</v>
      </c>
      <c r="CZ97" s="1">
        <v>22</v>
      </c>
      <c r="DA97" s="1">
        <v>1770.90100541377</v>
      </c>
      <c r="DB97" s="1">
        <f t="shared" si="116"/>
        <v>319.90100541377001</v>
      </c>
      <c r="DC97" s="1">
        <v>22</v>
      </c>
      <c r="DD97" s="1">
        <v>1863.49678604224</v>
      </c>
      <c r="DE97" s="1">
        <f t="shared" si="117"/>
        <v>716.49678604224005</v>
      </c>
      <c r="DG97" s="5"/>
      <c r="DH97" s="5"/>
      <c r="DI97" s="1">
        <v>22</v>
      </c>
      <c r="DJ97" s="1">
        <v>1349.74539877301</v>
      </c>
      <c r="DK97" s="1">
        <f t="shared" si="118"/>
        <v>395.74539877301004</v>
      </c>
      <c r="DL97" s="1">
        <v>22</v>
      </c>
      <c r="DM97" s="1">
        <v>1387.5685557586801</v>
      </c>
      <c r="DN97" s="1">
        <f t="shared" si="119"/>
        <v>452.56855575868008</v>
      </c>
      <c r="DO97" s="1">
        <v>22</v>
      </c>
      <c r="DP97" s="1">
        <v>1510.8741109530599</v>
      </c>
      <c r="DQ97" s="1">
        <f t="shared" si="120"/>
        <v>535.87411095305993</v>
      </c>
      <c r="DR97" s="1">
        <v>22</v>
      </c>
      <c r="DS97" s="1">
        <v>1491.5820271682301</v>
      </c>
      <c r="DT97" s="1">
        <f t="shared" si="121"/>
        <v>474.58202716823007</v>
      </c>
      <c r="DV97" s="5"/>
      <c r="DW97" s="5"/>
      <c r="DX97" s="1">
        <v>22</v>
      </c>
      <c r="DY97" s="1">
        <v>1905.9499105545599</v>
      </c>
      <c r="DZ97" s="1">
        <f t="shared" si="122"/>
        <v>434.94991055455989</v>
      </c>
      <c r="EA97" s="1">
        <v>22</v>
      </c>
      <c r="EB97" s="1">
        <v>2544.7688787185398</v>
      </c>
      <c r="EC97" s="1">
        <f t="shared" si="123"/>
        <v>355.76887871853978</v>
      </c>
      <c r="ED97" s="1">
        <v>22</v>
      </c>
      <c r="EE97" s="1">
        <v>2716.0990525409102</v>
      </c>
      <c r="EF97" s="1">
        <f t="shared" si="124"/>
        <v>278.09905254091018</v>
      </c>
      <c r="EG97" s="1">
        <v>22</v>
      </c>
      <c r="EH97" s="1">
        <v>2949.9209650582402</v>
      </c>
      <c r="EI97" s="1">
        <f t="shared" si="125"/>
        <v>245.9209650582402</v>
      </c>
      <c r="EJ97" s="5"/>
      <c r="EK97" s="5"/>
      <c r="EL97" s="2"/>
      <c r="EM97" s="1">
        <v>22</v>
      </c>
      <c r="EN97" s="1">
        <v>1778.78451882845</v>
      </c>
      <c r="EO97" s="1">
        <f t="shared" si="126"/>
        <v>671.78451882845002</v>
      </c>
      <c r="EP97" s="1">
        <v>22</v>
      </c>
      <c r="EQ97" s="1">
        <v>1894.3389261745001</v>
      </c>
      <c r="ER97" s="1">
        <f t="shared" si="93"/>
        <v>454.53765490944011</v>
      </c>
      <c r="ES97" s="1">
        <v>22</v>
      </c>
      <c r="ET97" s="1">
        <v>1625.05938494168</v>
      </c>
      <c r="EU97" s="1">
        <f t="shared" si="127"/>
        <v>506.05938494168004</v>
      </c>
      <c r="EV97" s="1">
        <v>22</v>
      </c>
      <c r="EW97" s="1">
        <v>2409.7149478563201</v>
      </c>
      <c r="EX97" s="1">
        <f t="shared" si="128"/>
        <v>1262.7149478563201</v>
      </c>
      <c r="EZ97" s="5"/>
      <c r="FA97" s="5"/>
      <c r="FB97" s="1">
        <v>22</v>
      </c>
      <c r="FC97" s="1">
        <v>1996.12195121951</v>
      </c>
      <c r="FD97" s="1">
        <f t="shared" si="129"/>
        <v>398.12195121951004</v>
      </c>
      <c r="FE97" s="1">
        <v>22</v>
      </c>
      <c r="FF97" s="1">
        <v>1926.9481373265201</v>
      </c>
      <c r="FG97" s="1">
        <f t="shared" si="130"/>
        <v>344.94813732652005</v>
      </c>
      <c r="FH97" s="1">
        <v>22</v>
      </c>
      <c r="FI97" s="1">
        <v>2877.2304347826098</v>
      </c>
      <c r="FJ97" s="1">
        <f t="shared" si="131"/>
        <v>942.23043478260979</v>
      </c>
      <c r="FK97" s="1">
        <v>22</v>
      </c>
      <c r="FL97" s="1">
        <v>2661.1537735849101</v>
      </c>
      <c r="FM97" s="1">
        <f t="shared" si="132"/>
        <v>748.15377358491014</v>
      </c>
      <c r="FO97" s="5"/>
      <c r="FP97" s="5"/>
      <c r="FQ97" s="1">
        <v>22</v>
      </c>
      <c r="FR97" s="1">
        <v>4761.1372756071796</v>
      </c>
      <c r="FS97" s="1">
        <f t="shared" si="133"/>
        <v>1703.1372756071796</v>
      </c>
      <c r="FT97" s="1">
        <v>22</v>
      </c>
      <c r="FU97" s="1">
        <v>4501.3362831858403</v>
      </c>
      <c r="FV97" s="1">
        <f t="shared" si="134"/>
        <v>1208.3362831858403</v>
      </c>
      <c r="FW97" s="1">
        <v>22</v>
      </c>
      <c r="FX97" s="1">
        <v>5145.9754358161599</v>
      </c>
      <c r="FY97" s="1">
        <f t="shared" si="135"/>
        <v>1603.9754358161599</v>
      </c>
      <c r="FZ97" s="1">
        <v>22</v>
      </c>
      <c r="GA97" s="1">
        <v>4999.9614678899097</v>
      </c>
      <c r="GB97" s="1">
        <f t="shared" si="136"/>
        <v>1451.9614678899097</v>
      </c>
      <c r="GE97" s="5"/>
      <c r="GF97" s="1">
        <v>22</v>
      </c>
      <c r="GG97" s="1">
        <v>2132.4491634491601</v>
      </c>
      <c r="GH97" s="1">
        <f t="shared" si="137"/>
        <v>678.4491634491601</v>
      </c>
      <c r="GI97" s="1">
        <v>22</v>
      </c>
      <c r="GJ97" s="1">
        <v>2360.7389558232899</v>
      </c>
      <c r="GK97" s="1">
        <f t="shared" si="138"/>
        <v>927.73895582328987</v>
      </c>
      <c r="GL97" s="1">
        <v>22</v>
      </c>
      <c r="GM97" s="1">
        <v>1891.8036809816001</v>
      </c>
      <c r="GN97" s="1">
        <f t="shared" si="139"/>
        <v>423.80368098160011</v>
      </c>
      <c r="GO97" s="1">
        <v>22</v>
      </c>
      <c r="GP97" s="1">
        <v>2841.3187042842201</v>
      </c>
      <c r="GQ97" s="1">
        <f t="shared" si="140"/>
        <v>626.31870428422008</v>
      </c>
      <c r="GR97" s="5"/>
      <c r="GS97" s="5"/>
      <c r="GT97" s="2"/>
      <c r="HL97" s="5"/>
      <c r="HM97" s="1">
        <v>22</v>
      </c>
      <c r="HN97" s="1">
        <v>16383</v>
      </c>
      <c r="HO97" s="1">
        <f>HN97-HO72</f>
        <v>14799.313126758823</v>
      </c>
      <c r="HP97" s="1">
        <v>22</v>
      </c>
      <c r="HQ97" s="1">
        <v>16383</v>
      </c>
      <c r="HR97" s="1">
        <f>HQ97-HR72</f>
        <v>14751.256010809897</v>
      </c>
      <c r="HS97" s="1">
        <v>22</v>
      </c>
      <c r="HT97" s="1">
        <v>16382.375582479001</v>
      </c>
      <c r="HU97" s="1">
        <f>HT97-HU72</f>
        <v>14890.42317172844</v>
      </c>
      <c r="HV97" s="1">
        <v>22</v>
      </c>
      <c r="HW97" s="1">
        <v>16382.807905138299</v>
      </c>
      <c r="HX97" s="1">
        <f>HW97-HX72</f>
        <v>15175.974033392173</v>
      </c>
      <c r="HZ97" s="5"/>
      <c r="IA97" s="5"/>
      <c r="IB97" s="1">
        <v>22</v>
      </c>
      <c r="IC97" s="1">
        <v>16333.4856870229</v>
      </c>
      <c r="ID97" s="1">
        <f>IC97-ID72</f>
        <v>15302.678361165545</v>
      </c>
      <c r="IE97" s="1">
        <v>22</v>
      </c>
      <c r="IF97" s="1">
        <v>16381.631578947399</v>
      </c>
      <c r="IG97" s="1">
        <f>IF97-IG72</f>
        <v>15279.72112880756</v>
      </c>
      <c r="IH97" s="1">
        <v>22</v>
      </c>
      <c r="II97" s="1">
        <v>16380.4975570033</v>
      </c>
      <c r="IJ97" s="1">
        <f>II97-IJ72</f>
        <v>15234.420443976367</v>
      </c>
      <c r="IK97" s="1">
        <v>22</v>
      </c>
      <c r="IL97" s="1">
        <v>16383</v>
      </c>
      <c r="IM97" s="1">
        <f>IL97-IM72</f>
        <v>15202.49635687855</v>
      </c>
      <c r="IN97" s="5"/>
      <c r="IO97" s="5"/>
      <c r="IP97" s="2"/>
      <c r="JG97" s="5"/>
      <c r="JH97" s="5"/>
      <c r="JI97" s="1">
        <v>22</v>
      </c>
      <c r="JJ97" s="1">
        <v>3703.0320452403398</v>
      </c>
      <c r="JK97" s="1">
        <f t="shared" si="151"/>
        <v>2627.0320452403398</v>
      </c>
      <c r="JL97" s="1">
        <v>22</v>
      </c>
      <c r="JM97" s="1">
        <v>3570.62846227316</v>
      </c>
      <c r="JN97" s="1">
        <f t="shared" si="152"/>
        <v>2549.62846227316</v>
      </c>
      <c r="JO97" s="1">
        <v>22</v>
      </c>
      <c r="JP97" s="1">
        <v>4294.8858800773696</v>
      </c>
      <c r="JQ97" s="1">
        <f t="shared" si="153"/>
        <v>3210.8858800773696</v>
      </c>
      <c r="JR97" s="1">
        <v>22</v>
      </c>
      <c r="JS97" s="1">
        <v>4782.9942363112395</v>
      </c>
      <c r="JT97" s="1">
        <f t="shared" si="154"/>
        <v>3696.9942363112395</v>
      </c>
      <c r="JV97" s="5"/>
      <c r="JW97" s="5"/>
      <c r="JX97" s="1">
        <v>22</v>
      </c>
      <c r="JY97" s="1">
        <v>6122.6105476673401</v>
      </c>
      <c r="JZ97" s="1">
        <f t="shared" si="155"/>
        <v>4484.6105476673401</v>
      </c>
      <c r="KA97" s="1">
        <v>22</v>
      </c>
      <c r="KB97" s="1">
        <v>4492.0068859984704</v>
      </c>
      <c r="KC97" s="1">
        <f t="shared" si="156"/>
        <v>2960.0068859984704</v>
      </c>
      <c r="KD97" s="1">
        <v>22</v>
      </c>
      <c r="KE97" s="1">
        <v>3788.6109785202898</v>
      </c>
      <c r="KF97" s="1">
        <f t="shared" si="157"/>
        <v>2297.6109785202898</v>
      </c>
      <c r="KG97" s="1">
        <v>22</v>
      </c>
      <c r="KH97" s="1">
        <v>5895.4840714840702</v>
      </c>
      <c r="KI97" s="1">
        <f t="shared" si="158"/>
        <v>4415.4840714840702</v>
      </c>
      <c r="KJ97" s="5"/>
      <c r="KK97" s="5"/>
      <c r="KL97" s="2"/>
      <c r="KM97" s="1">
        <v>22</v>
      </c>
      <c r="KN97" s="1">
        <v>1874</v>
      </c>
      <c r="KO97" s="1">
        <f t="shared" si="159"/>
        <v>656</v>
      </c>
      <c r="KP97" s="1">
        <v>22</v>
      </c>
      <c r="KQ97" s="1">
        <v>2014</v>
      </c>
      <c r="KR97" s="1">
        <f t="shared" si="160"/>
        <v>803</v>
      </c>
      <c r="KS97" s="1">
        <v>22</v>
      </c>
      <c r="KT97" s="1">
        <v>1935</v>
      </c>
      <c r="KU97" s="1">
        <f t="shared" si="161"/>
        <v>733</v>
      </c>
      <c r="KV97" s="1">
        <v>22</v>
      </c>
      <c r="KW97" s="1">
        <v>2026</v>
      </c>
      <c r="KX97" s="1">
        <f t="shared" si="162"/>
        <v>839</v>
      </c>
      <c r="KZ97" s="5"/>
      <c r="LA97" s="5"/>
      <c r="LB97" s="1">
        <v>22</v>
      </c>
      <c r="LC97" s="1">
        <v>2288</v>
      </c>
      <c r="LD97" s="1">
        <f t="shared" si="163"/>
        <v>699</v>
      </c>
      <c r="LE97" s="1">
        <v>22</v>
      </c>
      <c r="LF97" s="1">
        <v>2739</v>
      </c>
      <c r="LG97" s="1">
        <f t="shared" si="164"/>
        <v>1226</v>
      </c>
      <c r="LH97" s="1">
        <v>22</v>
      </c>
      <c r="LI97" s="1">
        <v>2105</v>
      </c>
      <c r="LJ97" s="1">
        <f t="shared" si="165"/>
        <v>511</v>
      </c>
      <c r="LK97" s="1">
        <v>22</v>
      </c>
      <c r="LL97" s="1">
        <v>2118</v>
      </c>
      <c r="LM97" s="1">
        <f t="shared" si="166"/>
        <v>511</v>
      </c>
      <c r="LO97" s="5"/>
      <c r="LP97" s="5"/>
      <c r="LQ97" s="1">
        <v>22</v>
      </c>
      <c r="LR97" s="1">
        <v>2177</v>
      </c>
      <c r="LS97" s="1">
        <f t="shared" si="167"/>
        <v>883</v>
      </c>
      <c r="LT97" s="1">
        <v>22</v>
      </c>
      <c r="LU97" s="1">
        <v>2066</v>
      </c>
      <c r="LV97" s="1">
        <f t="shared" si="168"/>
        <v>643</v>
      </c>
      <c r="LW97" s="1">
        <v>22</v>
      </c>
      <c r="LX97" s="1">
        <v>1986</v>
      </c>
      <c r="LY97" s="1">
        <f t="shared" si="169"/>
        <v>680</v>
      </c>
      <c r="LZ97" s="1">
        <v>22</v>
      </c>
      <c r="MA97" s="1">
        <v>2582</v>
      </c>
      <c r="MB97" s="1">
        <f t="shared" si="170"/>
        <v>1164</v>
      </c>
      <c r="MC97" s="5"/>
      <c r="MD97" s="5"/>
      <c r="ME97" s="2"/>
      <c r="MF97" s="1">
        <v>22</v>
      </c>
      <c r="MG97" s="1">
        <v>3442</v>
      </c>
      <c r="MH97" s="1">
        <f t="shared" si="94"/>
        <v>882</v>
      </c>
      <c r="MI97" s="1">
        <v>22</v>
      </c>
      <c r="MJ97" s="1">
        <v>4118</v>
      </c>
      <c r="MK97" s="1">
        <f t="shared" si="95"/>
        <v>1474</v>
      </c>
      <c r="ML97" s="1">
        <v>22</v>
      </c>
      <c r="MM97" s="1">
        <v>3192</v>
      </c>
      <c r="MN97" s="1">
        <f t="shared" si="96"/>
        <v>416</v>
      </c>
      <c r="MO97" s="1">
        <v>22</v>
      </c>
      <c r="MP97" s="1">
        <v>3368</v>
      </c>
      <c r="MQ97" s="1">
        <f t="shared" si="97"/>
        <v>548</v>
      </c>
      <c r="MS97" s="5"/>
      <c r="MT97" s="5"/>
      <c r="MU97" s="1">
        <v>22</v>
      </c>
      <c r="MV97" s="1">
        <v>2093</v>
      </c>
      <c r="MW97" s="1">
        <f t="shared" si="98"/>
        <v>765</v>
      </c>
      <c r="MX97" s="1">
        <v>22</v>
      </c>
      <c r="MY97" s="1">
        <v>2480</v>
      </c>
      <c r="MZ97" s="1">
        <f t="shared" si="99"/>
        <v>1188</v>
      </c>
      <c r="NA97" s="1">
        <v>22</v>
      </c>
      <c r="NB97" s="1">
        <v>1672</v>
      </c>
      <c r="NC97" s="1">
        <f t="shared" si="100"/>
        <v>365</v>
      </c>
      <c r="ND97" s="1">
        <v>22</v>
      </c>
      <c r="NE97" s="1">
        <v>3202</v>
      </c>
      <c r="NF97" s="1">
        <f t="shared" si="101"/>
        <v>1889</v>
      </c>
      <c r="NH97" s="5"/>
      <c r="NI97" s="5"/>
      <c r="NJ97" s="1">
        <v>22</v>
      </c>
      <c r="NK97" s="1">
        <v>3194</v>
      </c>
      <c r="NL97" s="1">
        <f t="shared" si="102"/>
        <v>1753</v>
      </c>
      <c r="NM97" s="1">
        <v>22</v>
      </c>
      <c r="NN97" s="1">
        <v>1627</v>
      </c>
      <c r="NO97" s="1">
        <f t="shared" si="103"/>
        <v>210</v>
      </c>
      <c r="NP97" s="1">
        <v>22</v>
      </c>
      <c r="NQ97" s="1">
        <v>1842</v>
      </c>
      <c r="NR97" s="1">
        <f t="shared" si="104"/>
        <v>451</v>
      </c>
      <c r="NS97" s="1">
        <v>22</v>
      </c>
      <c r="NT97" s="1">
        <v>1919</v>
      </c>
      <c r="NU97" s="1">
        <f t="shared" si="105"/>
        <v>629</v>
      </c>
    </row>
    <row r="98" spans="1:385" x14ac:dyDescent="0.25">
      <c r="A98" s="2"/>
      <c r="S98" s="5"/>
      <c r="T98" s="1">
        <v>23</v>
      </c>
      <c r="U98" s="1">
        <v>1212.61162079511</v>
      </c>
      <c r="V98" s="1">
        <f>U98-V72</f>
        <v>179.7944616183147</v>
      </c>
      <c r="W98" s="1">
        <v>23</v>
      </c>
      <c r="X98" s="1">
        <v>1250.3456295108299</v>
      </c>
      <c r="Y98" s="1">
        <f>X98-Y72</f>
        <v>217.52847033403464</v>
      </c>
      <c r="Z98" s="1">
        <v>23</v>
      </c>
      <c r="AA98" s="1">
        <v>1162.83135391924</v>
      </c>
      <c r="AB98" s="1">
        <f>AA98-AB72</f>
        <v>152.28508530236331</v>
      </c>
      <c r="AC98" s="1">
        <v>23</v>
      </c>
      <c r="AD98" s="1">
        <v>1005.29775715391</v>
      </c>
      <c r="AE98" s="1">
        <f>AD98-AE72</f>
        <v>1.1055320022646811</v>
      </c>
      <c r="AI98" s="1">
        <v>23</v>
      </c>
      <c r="AJ98" s="1">
        <v>1610.53805175038</v>
      </c>
      <c r="AK98" s="1">
        <f>AJ98-AK72</f>
        <v>112.2251247596032</v>
      </c>
      <c r="AL98" s="1">
        <v>23</v>
      </c>
      <c r="AM98" s="1">
        <v>1620.7575351641001</v>
      </c>
      <c r="AN98" s="1">
        <f>AM98-AN72</f>
        <v>62.076716063213325</v>
      </c>
      <c r="AO98" s="1">
        <v>23</v>
      </c>
      <c r="AP98" s="1">
        <v>1737.6758349705301</v>
      </c>
      <c r="AQ98" s="1">
        <f>AP98-AQ72</f>
        <v>103.41068761926022</v>
      </c>
      <c r="AR98" s="1">
        <v>23</v>
      </c>
      <c r="AS98" s="1">
        <v>1731.5041908446201</v>
      </c>
      <c r="AT98" s="1">
        <f>AS98-AT72</f>
        <v>91.403446376069951</v>
      </c>
      <c r="AV98" s="5"/>
      <c r="AW98" s="2"/>
      <c r="BN98" s="5"/>
      <c r="BP98" s="1">
        <v>23</v>
      </c>
      <c r="BQ98" s="1">
        <v>1661.57443229605</v>
      </c>
      <c r="BR98" s="1">
        <f>BQ98-BR72</f>
        <v>299.87608966847688</v>
      </c>
      <c r="BS98" s="1">
        <v>23</v>
      </c>
      <c r="BT98" s="1">
        <v>1790.61239193084</v>
      </c>
      <c r="BU98" s="1">
        <f>BT98-BU72</f>
        <v>430.04077798287017</v>
      </c>
      <c r="BV98" s="1">
        <v>23</v>
      </c>
      <c r="BW98" s="1">
        <v>1866.8306010929</v>
      </c>
      <c r="BX98" s="1">
        <f>BW98-BX72</f>
        <v>450.63494280101645</v>
      </c>
      <c r="BY98" s="1">
        <v>23</v>
      </c>
      <c r="BZ98" s="1">
        <v>1551.2738205365399</v>
      </c>
      <c r="CA98" s="1">
        <f>BZ98-CA72</f>
        <v>197.53652381258667</v>
      </c>
      <c r="CC98" s="5"/>
      <c r="CD98" s="5"/>
      <c r="CE98" s="1">
        <v>23</v>
      </c>
      <c r="CF98" s="1">
        <v>2331.46703910615</v>
      </c>
      <c r="CG98" s="1">
        <f t="shared" si="111"/>
        <v>757.46703910614997</v>
      </c>
      <c r="CH98" s="1">
        <v>23</v>
      </c>
      <c r="CI98" s="1">
        <v>3346.5333333333301</v>
      </c>
      <c r="CJ98" s="1">
        <f t="shared" si="112"/>
        <v>1345.5333333333301</v>
      </c>
      <c r="CK98" s="1">
        <v>23</v>
      </c>
      <c r="CL98" s="1">
        <v>2742.7318501170998</v>
      </c>
      <c r="CM98" s="1">
        <f t="shared" si="113"/>
        <v>1091.7318501170998</v>
      </c>
      <c r="CN98" s="1">
        <v>23</v>
      </c>
      <c r="CO98" s="1">
        <v>1661.6541717049599</v>
      </c>
      <c r="CP98" s="1">
        <f t="shared" si="114"/>
        <v>322.65417170495994</v>
      </c>
      <c r="CQ98" s="5"/>
      <c r="CR98" s="5"/>
      <c r="CS98" s="2"/>
      <c r="CT98" s="1">
        <v>23</v>
      </c>
      <c r="CU98" s="1">
        <v>1942.85796862097</v>
      </c>
      <c r="CV98" s="1">
        <f t="shared" si="115"/>
        <v>452.85796862097004</v>
      </c>
      <c r="CW98" s="1">
        <v>23</v>
      </c>
      <c r="CX98" s="1">
        <v>1904.4026622296201</v>
      </c>
      <c r="CY98" s="1">
        <f t="shared" si="92"/>
        <v>107.63016528926005</v>
      </c>
      <c r="CZ98" s="1">
        <v>23</v>
      </c>
      <c r="DA98" s="1">
        <v>1860.54402515723</v>
      </c>
      <c r="DB98" s="1">
        <f t="shared" si="116"/>
        <v>409.54402515722995</v>
      </c>
      <c r="DC98" s="1">
        <v>23</v>
      </c>
      <c r="DD98" s="1">
        <v>1938.8363636363599</v>
      </c>
      <c r="DE98" s="1">
        <f t="shared" si="117"/>
        <v>791.83636363635992</v>
      </c>
      <c r="DG98" s="5"/>
      <c r="DH98" s="5"/>
      <c r="DI98" s="1">
        <v>23</v>
      </c>
      <c r="DJ98" s="1">
        <v>1637.3743641912499</v>
      </c>
      <c r="DK98" s="1">
        <f t="shared" si="118"/>
        <v>683.37436419124992</v>
      </c>
      <c r="DL98" s="1">
        <v>23</v>
      </c>
      <c r="DM98" s="1">
        <v>1413.3351498637601</v>
      </c>
      <c r="DN98" s="1">
        <f t="shared" si="119"/>
        <v>478.33514986376008</v>
      </c>
      <c r="DO98" s="1">
        <v>23</v>
      </c>
      <c r="DP98" s="1">
        <v>1628.8158080451699</v>
      </c>
      <c r="DQ98" s="1">
        <f t="shared" si="120"/>
        <v>653.81580804516989</v>
      </c>
      <c r="DR98" s="1">
        <v>23</v>
      </c>
      <c r="DS98" s="1">
        <v>1435.30290456432</v>
      </c>
      <c r="DT98" s="1">
        <f t="shared" si="121"/>
        <v>418.30290456431999</v>
      </c>
      <c r="DV98" s="5"/>
      <c r="DW98" s="5"/>
      <c r="DX98" s="1">
        <v>23</v>
      </c>
      <c r="DY98" s="1">
        <v>1702.3461883408099</v>
      </c>
      <c r="DZ98" s="1">
        <f t="shared" si="122"/>
        <v>231.34618834080993</v>
      </c>
      <c r="EA98" s="1">
        <v>23</v>
      </c>
      <c r="EB98" s="1">
        <v>2513.32977099237</v>
      </c>
      <c r="EC98" s="1">
        <f t="shared" si="123"/>
        <v>324.32977099236996</v>
      </c>
      <c r="ED98" s="1">
        <v>23</v>
      </c>
      <c r="EE98" s="1">
        <v>2662.1754084264799</v>
      </c>
      <c r="EF98" s="1">
        <f t="shared" si="124"/>
        <v>224.17540842647986</v>
      </c>
      <c r="EG98" s="1">
        <v>23</v>
      </c>
      <c r="EH98" s="1">
        <v>2939.4854530340799</v>
      </c>
      <c r="EI98" s="1">
        <f t="shared" si="125"/>
        <v>235.48545303407991</v>
      </c>
      <c r="EJ98" s="5"/>
      <c r="EK98" s="5"/>
      <c r="EL98" s="2"/>
      <c r="EM98" s="1">
        <v>23</v>
      </c>
      <c r="EN98" s="1">
        <v>1836.61326746648</v>
      </c>
      <c r="EO98" s="1">
        <f t="shared" si="126"/>
        <v>729.61326746648001</v>
      </c>
      <c r="EP98" s="1">
        <v>23</v>
      </c>
      <c r="EQ98" s="1">
        <v>1823.34035383319</v>
      </c>
      <c r="ER98" s="1">
        <f t="shared" si="93"/>
        <v>476.44369586141011</v>
      </c>
      <c r="ES98" s="1">
        <v>23</v>
      </c>
      <c r="ET98" s="1">
        <v>1746.3767342582701</v>
      </c>
      <c r="EU98" s="1">
        <f t="shared" si="127"/>
        <v>627.37673425827006</v>
      </c>
      <c r="EV98" s="1">
        <v>23</v>
      </c>
      <c r="EW98" s="1">
        <v>2373.7095292766899</v>
      </c>
      <c r="EX98" s="1">
        <f t="shared" si="128"/>
        <v>1226.7095292766899</v>
      </c>
      <c r="EZ98" s="5"/>
      <c r="FA98" s="5"/>
      <c r="FB98" s="1">
        <v>23</v>
      </c>
      <c r="FC98" s="1">
        <v>2243.7584650112899</v>
      </c>
      <c r="FD98" s="1">
        <f t="shared" si="129"/>
        <v>645.7584650112899</v>
      </c>
      <c r="FE98" s="1">
        <v>23</v>
      </c>
      <c r="FF98" s="1">
        <v>2105.5169117647101</v>
      </c>
      <c r="FG98" s="1">
        <f t="shared" si="130"/>
        <v>523.51691176471013</v>
      </c>
      <c r="FH98" s="1">
        <v>23</v>
      </c>
      <c r="FI98" s="1">
        <v>2852.0739130434799</v>
      </c>
      <c r="FJ98" s="1">
        <f t="shared" si="131"/>
        <v>917.07391304347993</v>
      </c>
      <c r="FK98" s="1">
        <v>23</v>
      </c>
      <c r="FL98" s="1">
        <v>2649.2295390404502</v>
      </c>
      <c r="FM98" s="1">
        <f t="shared" si="132"/>
        <v>736.22953904045016</v>
      </c>
      <c r="FO98" s="5"/>
      <c r="FP98" s="5"/>
      <c r="FQ98" s="1">
        <v>23</v>
      </c>
      <c r="FR98" s="1">
        <v>4905.3111814346003</v>
      </c>
      <c r="FS98" s="1">
        <f t="shared" si="133"/>
        <v>1847.3111814346003</v>
      </c>
      <c r="FT98" s="1">
        <v>23</v>
      </c>
      <c r="FU98" s="1">
        <v>4460.3479212253797</v>
      </c>
      <c r="FV98" s="1">
        <f t="shared" si="134"/>
        <v>1167.3479212253797</v>
      </c>
      <c r="FW98" s="1">
        <v>23</v>
      </c>
      <c r="FX98" s="1">
        <v>5180.8532396565197</v>
      </c>
      <c r="FY98" s="1">
        <f t="shared" si="135"/>
        <v>1638.8532396565197</v>
      </c>
      <c r="FZ98" s="1">
        <v>23</v>
      </c>
      <c r="GA98" s="1">
        <v>5162.3693858845099</v>
      </c>
      <c r="GB98" s="1">
        <f t="shared" si="136"/>
        <v>1614.3693858845099</v>
      </c>
      <c r="GE98" s="5"/>
      <c r="GF98" s="1">
        <v>23</v>
      </c>
      <c r="GG98" s="1">
        <v>2083.8840764331198</v>
      </c>
      <c r="GH98" s="1">
        <f t="shared" si="137"/>
        <v>629.88407643311984</v>
      </c>
      <c r="GI98" s="1">
        <v>23</v>
      </c>
      <c r="GJ98" s="1">
        <v>2472.3859296482401</v>
      </c>
      <c r="GK98" s="1">
        <f t="shared" si="138"/>
        <v>1039.3859296482401</v>
      </c>
      <c r="GL98" s="1">
        <v>23</v>
      </c>
      <c r="GM98" s="1">
        <v>1888.75431472081</v>
      </c>
      <c r="GN98" s="1">
        <f t="shared" si="139"/>
        <v>420.75431472081004</v>
      </c>
      <c r="GO98" s="1">
        <v>23</v>
      </c>
      <c r="GP98" s="1">
        <v>3096.9692937564</v>
      </c>
      <c r="GQ98" s="1">
        <f t="shared" si="140"/>
        <v>881.96929375640002</v>
      </c>
      <c r="GR98" s="5"/>
      <c r="GS98" s="5"/>
      <c r="GT98" s="2"/>
      <c r="HL98" s="5"/>
      <c r="HM98" s="1">
        <v>23</v>
      </c>
      <c r="HN98" s="1">
        <v>16381.334337349401</v>
      </c>
      <c r="HO98" s="1">
        <f>HN98-HO72</f>
        <v>14797.647464108224</v>
      </c>
      <c r="HP98" s="1">
        <v>23</v>
      </c>
      <c r="HQ98" s="1">
        <v>16381.192189892799</v>
      </c>
      <c r="HR98" s="1">
        <f>HQ98-HR72</f>
        <v>14749.448200702696</v>
      </c>
      <c r="HS98" s="1">
        <v>23</v>
      </c>
      <c r="HT98" s="1">
        <v>16382.4316479401</v>
      </c>
      <c r="HU98" s="1">
        <f>HT98-HU72</f>
        <v>14890.47923718954</v>
      </c>
      <c r="HV98" s="1">
        <v>23</v>
      </c>
      <c r="HW98" s="1">
        <v>16381.553006329101</v>
      </c>
      <c r="HX98" s="1">
        <f>HW98-HX72</f>
        <v>15174.719134582974</v>
      </c>
      <c r="HZ98" s="5"/>
      <c r="IA98" s="5"/>
      <c r="IB98" s="1">
        <v>23</v>
      </c>
      <c r="IC98" s="1">
        <v>13151.565300286</v>
      </c>
      <c r="ID98" s="1">
        <f>IC98-ID72</f>
        <v>12120.757974428645</v>
      </c>
      <c r="IE98" s="1">
        <v>23</v>
      </c>
      <c r="IF98" s="1">
        <v>16383</v>
      </c>
      <c r="IG98" s="1">
        <f>IF98-IG72</f>
        <v>15281.08954986016</v>
      </c>
      <c r="IH98" s="1">
        <v>23</v>
      </c>
      <c r="II98" s="1">
        <v>16383</v>
      </c>
      <c r="IJ98" s="1">
        <f>II98-IJ72</f>
        <v>15236.922886973067</v>
      </c>
      <c r="IK98" s="1">
        <v>23</v>
      </c>
      <c r="IL98" s="1">
        <v>16382.0546816479</v>
      </c>
      <c r="IM98" s="1">
        <f>IL98-IM72</f>
        <v>15201.55103852645</v>
      </c>
      <c r="IN98" s="5"/>
      <c r="IO98" s="5"/>
      <c r="IP98" s="2"/>
      <c r="JG98" s="5"/>
      <c r="JH98" s="5"/>
      <c r="JI98" s="1">
        <v>23</v>
      </c>
      <c r="JJ98" s="1">
        <v>4805.25350795136</v>
      </c>
      <c r="JK98" s="1">
        <f t="shared" si="151"/>
        <v>3729.25350795136</v>
      </c>
      <c r="JL98" s="1">
        <v>23</v>
      </c>
      <c r="JM98" s="1">
        <v>3980.1971153846198</v>
      </c>
      <c r="JN98" s="1">
        <f t="shared" si="152"/>
        <v>2959.1971153846198</v>
      </c>
      <c r="JO98" s="1">
        <v>23</v>
      </c>
      <c r="JP98" s="1">
        <v>6482.9620253164603</v>
      </c>
      <c r="JQ98" s="1">
        <f t="shared" si="153"/>
        <v>5398.9620253164603</v>
      </c>
      <c r="JR98" s="1">
        <v>23</v>
      </c>
      <c r="JS98" s="1">
        <v>4774.1212415130904</v>
      </c>
      <c r="JT98" s="1">
        <f t="shared" si="154"/>
        <v>3688.1212415130904</v>
      </c>
      <c r="JV98" s="5"/>
      <c r="JW98" s="5"/>
      <c r="JX98" s="1">
        <v>23</v>
      </c>
      <c r="JY98" s="1">
        <v>5878.4892307692298</v>
      </c>
      <c r="JZ98" s="1">
        <f t="shared" si="155"/>
        <v>4240.4892307692298</v>
      </c>
      <c r="KA98" s="1">
        <v>23</v>
      </c>
      <c r="KB98" s="1">
        <v>5391.8257164988399</v>
      </c>
      <c r="KC98" s="1">
        <f t="shared" si="156"/>
        <v>3859.8257164988399</v>
      </c>
      <c r="KD98" s="1">
        <v>23</v>
      </c>
      <c r="KE98" s="1">
        <v>5166.2533864541801</v>
      </c>
      <c r="KF98" s="1">
        <f t="shared" si="157"/>
        <v>3675.2533864541801</v>
      </c>
      <c r="KG98" s="1">
        <v>23</v>
      </c>
      <c r="KH98" s="1">
        <v>3943.3820572312502</v>
      </c>
      <c r="KI98" s="1">
        <f t="shared" si="158"/>
        <v>2463.3820572312502</v>
      </c>
      <c r="KJ98" s="5"/>
      <c r="KK98" s="5"/>
      <c r="KL98" s="2"/>
      <c r="KM98" s="1">
        <v>23</v>
      </c>
      <c r="KN98" s="1">
        <v>1989</v>
      </c>
      <c r="KO98" s="1">
        <f t="shared" si="159"/>
        <v>771</v>
      </c>
      <c r="KP98" s="1">
        <v>23</v>
      </c>
      <c r="KQ98" s="1">
        <v>1534</v>
      </c>
      <c r="KR98" s="1">
        <f t="shared" si="160"/>
        <v>323</v>
      </c>
      <c r="KS98" s="1">
        <v>23</v>
      </c>
      <c r="KT98" s="1">
        <v>2044</v>
      </c>
      <c r="KU98" s="1">
        <f t="shared" si="161"/>
        <v>842</v>
      </c>
      <c r="KV98" s="1">
        <v>23</v>
      </c>
      <c r="KW98" s="1">
        <v>1831</v>
      </c>
      <c r="KX98" s="1">
        <f t="shared" si="162"/>
        <v>644</v>
      </c>
      <c r="KZ98" s="5"/>
      <c r="LA98" s="5"/>
      <c r="LB98" s="1">
        <v>23</v>
      </c>
      <c r="LC98" s="1">
        <v>2091</v>
      </c>
      <c r="LD98" s="1">
        <f t="shared" si="163"/>
        <v>502</v>
      </c>
      <c r="LE98" s="1">
        <v>23</v>
      </c>
      <c r="LF98" s="1">
        <v>2257</v>
      </c>
      <c r="LG98" s="1">
        <f t="shared" si="164"/>
        <v>744</v>
      </c>
      <c r="LH98" s="1">
        <v>23</v>
      </c>
      <c r="LI98" s="1">
        <v>2188</v>
      </c>
      <c r="LJ98" s="1">
        <f t="shared" si="165"/>
        <v>594</v>
      </c>
      <c r="LK98" s="1">
        <v>23</v>
      </c>
      <c r="LL98" s="1">
        <v>2210</v>
      </c>
      <c r="LM98" s="1">
        <f t="shared" si="166"/>
        <v>603</v>
      </c>
      <c r="LO98" s="5"/>
      <c r="LP98" s="5"/>
      <c r="LQ98" s="1">
        <v>23</v>
      </c>
      <c r="LR98" s="1">
        <v>1995</v>
      </c>
      <c r="LS98" s="1">
        <f t="shared" si="167"/>
        <v>701</v>
      </c>
      <c r="LT98" s="1">
        <v>23</v>
      </c>
      <c r="LU98" s="1">
        <v>1885</v>
      </c>
      <c r="LV98" s="1">
        <f t="shared" si="168"/>
        <v>462</v>
      </c>
      <c r="LW98" s="1">
        <v>23</v>
      </c>
      <c r="LX98" s="1">
        <v>2602</v>
      </c>
      <c r="LY98" s="1">
        <f t="shared" si="169"/>
        <v>1296</v>
      </c>
      <c r="LZ98" s="1">
        <v>23</v>
      </c>
      <c r="MA98" s="1">
        <v>2520</v>
      </c>
      <c r="MB98" s="1">
        <f t="shared" si="170"/>
        <v>1102</v>
      </c>
      <c r="MC98" s="5"/>
      <c r="MD98" s="5"/>
      <c r="ME98" s="2"/>
      <c r="MF98" s="1">
        <v>23</v>
      </c>
      <c r="MG98" s="1">
        <v>3427</v>
      </c>
      <c r="MH98" s="1">
        <f t="shared" si="94"/>
        <v>867</v>
      </c>
      <c r="MI98" s="1">
        <v>23</v>
      </c>
      <c r="MJ98" s="1">
        <v>3786</v>
      </c>
      <c r="MK98" s="1">
        <f t="shared" si="95"/>
        <v>1142</v>
      </c>
      <c r="ML98" s="1">
        <v>23</v>
      </c>
      <c r="MM98" s="1">
        <v>3553</v>
      </c>
      <c r="MN98" s="1">
        <f t="shared" si="96"/>
        <v>777</v>
      </c>
      <c r="MO98" s="1">
        <v>23</v>
      </c>
      <c r="MP98" s="1">
        <v>4669</v>
      </c>
      <c r="MQ98" s="1">
        <f t="shared" si="97"/>
        <v>1849</v>
      </c>
      <c r="MS98" s="5"/>
      <c r="MT98" s="5"/>
      <c r="MU98" s="1">
        <v>23</v>
      </c>
      <c r="MV98" s="1">
        <v>2327</v>
      </c>
      <c r="MW98" s="1">
        <f t="shared" si="98"/>
        <v>999</v>
      </c>
      <c r="MX98" s="1">
        <v>23</v>
      </c>
      <c r="MY98" s="1">
        <v>2134</v>
      </c>
      <c r="MZ98" s="1">
        <f t="shared" si="99"/>
        <v>842</v>
      </c>
      <c r="NA98" s="1">
        <v>23</v>
      </c>
      <c r="NB98" s="1">
        <v>3212</v>
      </c>
      <c r="NC98" s="1">
        <f t="shared" si="100"/>
        <v>1905</v>
      </c>
      <c r="ND98" s="1">
        <v>23</v>
      </c>
      <c r="NE98" s="1">
        <v>2542</v>
      </c>
      <c r="NF98" s="1">
        <f t="shared" si="101"/>
        <v>1229</v>
      </c>
      <c r="NH98" s="5"/>
      <c r="NI98" s="5"/>
      <c r="NJ98" s="1">
        <v>23</v>
      </c>
      <c r="NK98" s="1">
        <v>2658</v>
      </c>
      <c r="NL98" s="1">
        <f t="shared" si="102"/>
        <v>1217</v>
      </c>
      <c r="NM98" s="1">
        <v>23</v>
      </c>
      <c r="NN98" s="1">
        <v>2307</v>
      </c>
      <c r="NO98" s="1">
        <f t="shared" si="103"/>
        <v>890</v>
      </c>
      <c r="NP98" s="1">
        <v>23</v>
      </c>
      <c r="NQ98" s="1">
        <v>2237</v>
      </c>
      <c r="NR98" s="1">
        <f t="shared" si="104"/>
        <v>846</v>
      </c>
      <c r="NS98" s="1">
        <v>23</v>
      </c>
      <c r="NT98" s="1">
        <v>2569</v>
      </c>
      <c r="NU98" s="1">
        <f t="shared" si="105"/>
        <v>1279</v>
      </c>
    </row>
    <row r="99" spans="1:385" x14ac:dyDescent="0.25">
      <c r="A99" s="2"/>
      <c r="S99" s="5"/>
      <c r="T99" s="1">
        <v>24</v>
      </c>
      <c r="U99" s="1">
        <v>1230.1894093686401</v>
      </c>
      <c r="V99" s="1">
        <f>U99-V72</f>
        <v>197.37225019184484</v>
      </c>
      <c r="W99" s="1">
        <v>24</v>
      </c>
      <c r="X99" s="1">
        <v>1210.14192495922</v>
      </c>
      <c r="Y99" s="1">
        <f>X99-Y72</f>
        <v>177.32476578242472</v>
      </c>
      <c r="Z99" s="1">
        <v>24</v>
      </c>
      <c r="AA99" s="1">
        <v>1190.9596199524899</v>
      </c>
      <c r="AB99" s="1">
        <f>AA99-AB72</f>
        <v>180.41335133561324</v>
      </c>
      <c r="AC99" s="1">
        <v>24</v>
      </c>
      <c r="AD99" s="1">
        <v>995.81064162754296</v>
      </c>
      <c r="AE99" s="1">
        <f>AD99-AE72</f>
        <v>-8.3815835241023251</v>
      </c>
      <c r="AI99" s="1">
        <v>24</v>
      </c>
      <c r="AJ99" s="1">
        <v>1549.1888217522701</v>
      </c>
      <c r="AK99" s="1">
        <f>AJ99-AK72</f>
        <v>50.875894761493328</v>
      </c>
      <c r="AL99" s="1">
        <v>24</v>
      </c>
      <c r="AM99" s="1">
        <v>1639.47628590514</v>
      </c>
      <c r="AN99" s="1">
        <f>AM99-AN72</f>
        <v>80.795466804253238</v>
      </c>
      <c r="AO99" s="1">
        <v>24</v>
      </c>
      <c r="AP99" s="1">
        <v>1656.18915343915</v>
      </c>
      <c r="AQ99" s="1">
        <f>AP99-AQ72</f>
        <v>21.924006087880116</v>
      </c>
      <c r="AR99" s="1">
        <v>24</v>
      </c>
      <c r="AS99" s="1">
        <v>1754.0102893890701</v>
      </c>
      <c r="AT99" s="1">
        <f>AS99-AT72</f>
        <v>113.90954492051992</v>
      </c>
      <c r="AV99" s="5"/>
      <c r="AW99" s="2"/>
      <c r="BN99" s="5"/>
      <c r="BP99" s="1">
        <v>24</v>
      </c>
      <c r="BQ99" s="1">
        <v>1911.5835432409699</v>
      </c>
      <c r="BR99" s="1">
        <f>BQ99-BR72</f>
        <v>549.88520061339682</v>
      </c>
      <c r="BS99" s="1">
        <v>24</v>
      </c>
      <c r="BT99" s="1">
        <v>2009.9021897810201</v>
      </c>
      <c r="BU99" s="1">
        <f>BT99-BU72</f>
        <v>649.33057583305026</v>
      </c>
      <c r="BV99" s="1">
        <v>24</v>
      </c>
      <c r="BW99" s="1">
        <v>1671.8985282726601</v>
      </c>
      <c r="BX99" s="1">
        <f>BW99-BX72</f>
        <v>255.70286998077654</v>
      </c>
      <c r="BY99" s="1">
        <v>24</v>
      </c>
      <c r="BZ99" s="1">
        <v>1995.53558052434</v>
      </c>
      <c r="CA99" s="1">
        <f>BZ99-CA72</f>
        <v>641.7982838003868</v>
      </c>
      <c r="CC99" s="5"/>
      <c r="CD99" s="5"/>
      <c r="CE99" s="1">
        <v>24</v>
      </c>
      <c r="CF99" s="1">
        <v>2646.4790011350701</v>
      </c>
      <c r="CG99" s="1">
        <f t="shared" si="111"/>
        <v>1072.4790011350701</v>
      </c>
      <c r="CH99" s="1">
        <v>24</v>
      </c>
      <c r="CI99" s="1">
        <v>3092.2691315563202</v>
      </c>
      <c r="CJ99" s="1">
        <f t="shared" si="112"/>
        <v>1091.2691315563202</v>
      </c>
      <c r="CK99" s="1">
        <v>24</v>
      </c>
      <c r="CL99" s="1">
        <v>2871.6186540732001</v>
      </c>
      <c r="CM99" s="1">
        <f t="shared" si="113"/>
        <v>1220.6186540732001</v>
      </c>
      <c r="CN99" s="1">
        <v>24</v>
      </c>
      <c r="CO99" s="1">
        <v>1681.30629539952</v>
      </c>
      <c r="CP99" s="1">
        <f t="shared" si="114"/>
        <v>342.30629539951997</v>
      </c>
      <c r="CQ99" s="5"/>
      <c r="CR99" s="5"/>
      <c r="CS99" s="2"/>
      <c r="CT99" s="1">
        <v>24</v>
      </c>
      <c r="CU99" s="1">
        <v>1884.7988458367699</v>
      </c>
      <c r="CV99" s="1">
        <f t="shared" si="115"/>
        <v>394.79884583676994</v>
      </c>
      <c r="CW99" s="1">
        <v>24</v>
      </c>
      <c r="CX99" s="1">
        <v>1694.7668863261899</v>
      </c>
      <c r="CY99" s="1">
        <f t="shared" si="92"/>
        <v>192.61983471073995</v>
      </c>
      <c r="CZ99" s="1">
        <v>24</v>
      </c>
      <c r="DA99" s="1">
        <v>1953.0589147286801</v>
      </c>
      <c r="DB99" s="1">
        <f t="shared" si="116"/>
        <v>502.05891472868007</v>
      </c>
      <c r="DC99" s="1">
        <v>24</v>
      </c>
      <c r="DD99" s="1">
        <v>1939.0273722627701</v>
      </c>
      <c r="DE99" s="1">
        <f t="shared" si="117"/>
        <v>792.02737226277009</v>
      </c>
      <c r="DG99" s="5"/>
      <c r="DH99" s="5"/>
      <c r="DI99" s="1">
        <v>24</v>
      </c>
      <c r="DJ99" s="1">
        <v>1554.5050505050499</v>
      </c>
      <c r="DK99" s="1">
        <f t="shared" si="118"/>
        <v>600.50505050504989</v>
      </c>
      <c r="DL99" s="1">
        <v>24</v>
      </c>
      <c r="DM99" s="1">
        <v>1376.0650183150201</v>
      </c>
      <c r="DN99" s="1">
        <f t="shared" si="119"/>
        <v>441.0650183150201</v>
      </c>
      <c r="DO99" s="1">
        <v>24</v>
      </c>
      <c r="DP99" s="1">
        <v>1547.06991525424</v>
      </c>
      <c r="DQ99" s="1">
        <f t="shared" si="120"/>
        <v>572.06991525423996</v>
      </c>
      <c r="DR99" s="1">
        <v>24</v>
      </c>
      <c r="DS99" s="1">
        <v>1425.30344108446</v>
      </c>
      <c r="DT99" s="1">
        <f t="shared" si="121"/>
        <v>408.30344108446002</v>
      </c>
      <c r="DV99" s="5"/>
      <c r="DW99" s="5"/>
      <c r="DX99" s="1">
        <v>24</v>
      </c>
      <c r="DY99" s="1">
        <v>1695.8233183856501</v>
      </c>
      <c r="DZ99" s="1">
        <f t="shared" si="122"/>
        <v>224.82331838565005</v>
      </c>
      <c r="EA99" s="1">
        <v>24</v>
      </c>
      <c r="EB99" s="1">
        <v>2426.6105990783399</v>
      </c>
      <c r="EC99" s="1">
        <f t="shared" si="123"/>
        <v>237.61059907833987</v>
      </c>
      <c r="ED99" s="1">
        <v>24</v>
      </c>
      <c r="EE99" s="1">
        <v>2556.2623376623401</v>
      </c>
      <c r="EF99" s="1">
        <f t="shared" si="124"/>
        <v>118.26233766234009</v>
      </c>
      <c r="EG99" s="1">
        <v>24</v>
      </c>
      <c r="EH99" s="1">
        <v>2949.8982338099199</v>
      </c>
      <c r="EI99" s="1">
        <f t="shared" si="125"/>
        <v>245.89823380991993</v>
      </c>
      <c r="EJ99" s="5"/>
      <c r="EK99" s="5"/>
      <c r="EL99" s="2"/>
      <c r="EM99" s="1">
        <v>24</v>
      </c>
      <c r="EN99" s="1">
        <v>1774.4831223628701</v>
      </c>
      <c r="EO99" s="1">
        <f t="shared" si="126"/>
        <v>667.48312236287006</v>
      </c>
      <c r="EP99" s="1">
        <v>24</v>
      </c>
      <c r="EQ99" s="1">
        <v>1825.9735099337699</v>
      </c>
      <c r="ER99" s="1">
        <f t="shared" si="93"/>
        <v>433.95652173913004</v>
      </c>
      <c r="ES99" s="1">
        <v>24</v>
      </c>
      <c r="ET99" s="1">
        <v>1843.2367864693399</v>
      </c>
      <c r="EU99" s="1">
        <f t="shared" si="127"/>
        <v>724.2367864693399</v>
      </c>
      <c r="EV99" s="1">
        <v>24</v>
      </c>
      <c r="EW99" s="1">
        <v>2366.8897911832901</v>
      </c>
      <c r="EX99" s="1">
        <f t="shared" si="128"/>
        <v>1219.8897911832901</v>
      </c>
      <c r="EZ99" s="5"/>
      <c r="FA99" s="5"/>
      <c r="FB99" s="1">
        <v>24</v>
      </c>
      <c r="FC99" s="1">
        <v>2322.9137017411099</v>
      </c>
      <c r="FD99" s="1">
        <f t="shared" si="129"/>
        <v>724.91370174110989</v>
      </c>
      <c r="FE99" s="1">
        <v>24</v>
      </c>
      <c r="FF99" s="1">
        <v>2468.6962582538499</v>
      </c>
      <c r="FG99" s="1">
        <f t="shared" si="130"/>
        <v>886.69625825384992</v>
      </c>
      <c r="FH99" s="1">
        <v>24</v>
      </c>
      <c r="FI99" s="1">
        <v>3618.6798592788</v>
      </c>
      <c r="FJ99" s="1">
        <f t="shared" si="131"/>
        <v>1683.6798592788</v>
      </c>
      <c r="FK99" s="1">
        <v>24</v>
      </c>
      <c r="FL99" s="1">
        <v>2680.7052730696801</v>
      </c>
      <c r="FM99" s="1">
        <f t="shared" si="132"/>
        <v>767.70527306968006</v>
      </c>
      <c r="FO99" s="5"/>
      <c r="FP99" s="5"/>
      <c r="FQ99" s="1">
        <v>24</v>
      </c>
      <c r="FR99" s="1">
        <v>3579.0551431601298</v>
      </c>
      <c r="FS99" s="1">
        <f t="shared" si="133"/>
        <v>521.05514316012977</v>
      </c>
      <c r="FT99" s="1">
        <v>24</v>
      </c>
      <c r="FU99" s="1">
        <v>4532.5831509846803</v>
      </c>
      <c r="FV99" s="1">
        <f t="shared" si="134"/>
        <v>1239.5831509846803</v>
      </c>
      <c r="FW99" s="1">
        <v>24</v>
      </c>
      <c r="FX99" s="1">
        <v>4968.8400315208801</v>
      </c>
      <c r="FY99" s="1">
        <f t="shared" si="135"/>
        <v>1426.8400315208801</v>
      </c>
      <c r="FZ99" s="1">
        <v>24</v>
      </c>
      <c r="GA99" s="1">
        <v>5252.9112534309197</v>
      </c>
      <c r="GB99" s="1">
        <f t="shared" si="136"/>
        <v>1704.9112534309197</v>
      </c>
      <c r="GE99" s="5"/>
      <c r="GF99" s="1">
        <v>24</v>
      </c>
      <c r="GG99" s="1">
        <v>2066.4149484536101</v>
      </c>
      <c r="GH99" s="1">
        <f t="shared" si="137"/>
        <v>612.41494845361012</v>
      </c>
      <c r="GI99" s="1">
        <v>24</v>
      </c>
      <c r="GJ99" s="1">
        <v>2348.93610547667</v>
      </c>
      <c r="GK99" s="1">
        <f t="shared" si="138"/>
        <v>915.93610547667004</v>
      </c>
      <c r="GL99" s="1">
        <v>24</v>
      </c>
      <c r="GM99" s="1">
        <v>1836.77032520325</v>
      </c>
      <c r="GN99" s="1">
        <f t="shared" si="139"/>
        <v>368.77032520324997</v>
      </c>
      <c r="GO99" s="1">
        <v>24</v>
      </c>
      <c r="GP99" s="1">
        <v>3056.4275286757002</v>
      </c>
      <c r="GQ99" s="1">
        <f t="shared" si="140"/>
        <v>841.42752867570016</v>
      </c>
      <c r="GR99" s="5"/>
      <c r="GS99" s="5"/>
      <c r="GT99" s="2"/>
      <c r="HL99" s="5"/>
      <c r="HM99" s="1">
        <v>24</v>
      </c>
      <c r="HN99" s="1">
        <v>15919.982719759601</v>
      </c>
      <c r="HO99" s="1">
        <f>HN99-HO72</f>
        <v>14336.295846518424</v>
      </c>
      <c r="HP99" s="1">
        <v>24</v>
      </c>
      <c r="HQ99" s="1">
        <v>16383</v>
      </c>
      <c r="HR99" s="1">
        <f>HQ99-HR72</f>
        <v>14751.256010809897</v>
      </c>
      <c r="HS99" s="1">
        <v>24</v>
      </c>
      <c r="HT99" s="1">
        <v>16382.0707635009</v>
      </c>
      <c r="HU99" s="1">
        <f>HT99-HU72</f>
        <v>14890.11835275034</v>
      </c>
      <c r="HV99" s="1">
        <v>24</v>
      </c>
      <c r="HW99" s="1">
        <v>16381.7908445146</v>
      </c>
      <c r="HX99" s="1">
        <f>HW99-HX72</f>
        <v>15174.956972768474</v>
      </c>
      <c r="HZ99" s="5"/>
      <c r="IA99" s="5"/>
      <c r="IB99" s="1">
        <v>24</v>
      </c>
      <c r="IC99" s="1">
        <v>15731.9962085308</v>
      </c>
      <c r="ID99" s="1">
        <f>IC99-ID72</f>
        <v>14701.188882673445</v>
      </c>
      <c r="IE99" s="1">
        <v>24</v>
      </c>
      <c r="IF99" s="1">
        <v>16381.0631578947</v>
      </c>
      <c r="IG99" s="1">
        <f>IF99-IG72</f>
        <v>15279.15270775486</v>
      </c>
      <c r="IH99" s="1">
        <v>24</v>
      </c>
      <c r="II99" s="1">
        <v>16382.4731626755</v>
      </c>
      <c r="IJ99" s="1">
        <f>II99-IJ72</f>
        <v>15236.396049648567</v>
      </c>
      <c r="IK99" s="1">
        <v>24</v>
      </c>
      <c r="IL99" s="1">
        <v>14024.003053435101</v>
      </c>
      <c r="IM99" s="1">
        <f>IL99-IM72</f>
        <v>12843.499410313651</v>
      </c>
      <c r="IN99" s="5"/>
      <c r="IO99" s="5"/>
      <c r="IP99" s="2"/>
      <c r="JG99" s="5"/>
      <c r="JH99" s="5"/>
      <c r="JI99" s="1">
        <v>24</v>
      </c>
      <c r="JJ99" s="1">
        <v>5106.0980207351604</v>
      </c>
      <c r="JK99" s="1">
        <f t="shared" si="151"/>
        <v>4030.0980207351604</v>
      </c>
      <c r="JL99" s="1">
        <v>24</v>
      </c>
      <c r="JM99" s="1">
        <v>3264.54372623574</v>
      </c>
      <c r="JN99" s="1">
        <f t="shared" si="152"/>
        <v>2243.54372623574</v>
      </c>
      <c r="JO99" s="1">
        <v>24</v>
      </c>
      <c r="JP99" s="1">
        <v>5237.1333333333296</v>
      </c>
      <c r="JQ99" s="1">
        <f t="shared" si="153"/>
        <v>4153.1333333333296</v>
      </c>
      <c r="JR99" s="1">
        <v>24</v>
      </c>
      <c r="JS99" s="1">
        <v>4871.6416349809897</v>
      </c>
      <c r="JT99" s="1">
        <f t="shared" si="154"/>
        <v>3785.6416349809897</v>
      </c>
      <c r="JV99" s="5"/>
      <c r="JW99" s="5"/>
      <c r="JX99" s="1">
        <v>24</v>
      </c>
      <c r="JY99" s="1">
        <v>4726.3711656441701</v>
      </c>
      <c r="JZ99" s="1">
        <f t="shared" si="155"/>
        <v>3088.3711656441701</v>
      </c>
      <c r="KA99" s="1">
        <v>24</v>
      </c>
      <c r="KB99" s="1">
        <v>5145.20763358779</v>
      </c>
      <c r="KC99" s="1">
        <f t="shared" si="156"/>
        <v>3613.20763358779</v>
      </c>
      <c r="KD99" s="1">
        <v>24</v>
      </c>
      <c r="KE99" s="1">
        <v>5487.8935663224802</v>
      </c>
      <c r="KF99" s="1">
        <f t="shared" si="157"/>
        <v>3996.8935663224802</v>
      </c>
      <c r="KG99" s="1">
        <v>24</v>
      </c>
      <c r="KH99" s="1">
        <v>5241.4750000000004</v>
      </c>
      <c r="KI99" s="1">
        <f t="shared" si="158"/>
        <v>3761.4750000000004</v>
      </c>
      <c r="KJ99" s="5"/>
      <c r="KK99" s="5"/>
      <c r="KL99" s="2"/>
      <c r="KM99" s="1">
        <v>24</v>
      </c>
      <c r="KN99" s="1">
        <v>2128</v>
      </c>
      <c r="KO99" s="1">
        <f t="shared" si="159"/>
        <v>910</v>
      </c>
      <c r="KP99" s="1">
        <v>24</v>
      </c>
      <c r="KQ99" s="1">
        <v>1987</v>
      </c>
      <c r="KR99" s="1">
        <f t="shared" si="160"/>
        <v>776</v>
      </c>
      <c r="KS99" s="1">
        <v>24</v>
      </c>
      <c r="KT99" s="1">
        <v>2137</v>
      </c>
      <c r="KU99" s="1">
        <f t="shared" si="161"/>
        <v>935</v>
      </c>
      <c r="KV99" s="1">
        <v>24</v>
      </c>
      <c r="KW99" s="1">
        <v>1683</v>
      </c>
      <c r="KX99" s="1">
        <f t="shared" si="162"/>
        <v>496</v>
      </c>
      <c r="KZ99" s="5"/>
      <c r="LA99" s="5"/>
      <c r="LB99" s="1">
        <v>24</v>
      </c>
      <c r="LC99" s="1">
        <v>2094</v>
      </c>
      <c r="LD99" s="1">
        <f t="shared" si="163"/>
        <v>505</v>
      </c>
      <c r="LE99" s="1">
        <v>24</v>
      </c>
      <c r="LF99" s="1">
        <v>2211</v>
      </c>
      <c r="LG99" s="1">
        <f t="shared" si="164"/>
        <v>698</v>
      </c>
      <c r="LH99" s="1">
        <v>24</v>
      </c>
      <c r="LI99" s="1">
        <v>2183</v>
      </c>
      <c r="LJ99" s="1">
        <f t="shared" si="165"/>
        <v>589</v>
      </c>
      <c r="LK99" s="1">
        <v>24</v>
      </c>
      <c r="LL99" s="1">
        <v>2127</v>
      </c>
      <c r="LM99" s="1">
        <f t="shared" si="166"/>
        <v>520</v>
      </c>
      <c r="LO99" s="5"/>
      <c r="LP99" s="5"/>
      <c r="LQ99" s="1">
        <v>24</v>
      </c>
      <c r="LR99" s="1">
        <v>1976</v>
      </c>
      <c r="LS99" s="1">
        <f t="shared" si="167"/>
        <v>682</v>
      </c>
      <c r="LT99" s="1">
        <v>24</v>
      </c>
      <c r="LU99" s="1">
        <v>1929</v>
      </c>
      <c r="LV99" s="1">
        <f t="shared" si="168"/>
        <v>506</v>
      </c>
      <c r="LW99" s="1">
        <v>24</v>
      </c>
      <c r="LX99" s="1">
        <v>2029</v>
      </c>
      <c r="LY99" s="1">
        <f t="shared" si="169"/>
        <v>723</v>
      </c>
      <c r="LZ99" s="1">
        <v>24</v>
      </c>
      <c r="MA99" s="1">
        <v>2017</v>
      </c>
      <c r="MB99" s="1">
        <f t="shared" si="170"/>
        <v>599</v>
      </c>
      <c r="MC99" s="5"/>
      <c r="MD99" s="5"/>
      <c r="ME99" s="2"/>
      <c r="MF99" s="1">
        <v>24</v>
      </c>
      <c r="MG99" s="1">
        <v>3576</v>
      </c>
      <c r="MH99" s="1">
        <f t="shared" si="94"/>
        <v>1016</v>
      </c>
      <c r="MI99" s="1">
        <v>24</v>
      </c>
      <c r="MJ99" s="1">
        <v>3903</v>
      </c>
      <c r="MK99" s="1">
        <f t="shared" si="95"/>
        <v>1259</v>
      </c>
      <c r="ML99" s="1">
        <v>24</v>
      </c>
      <c r="MM99" s="1">
        <v>3434</v>
      </c>
      <c r="MN99" s="1">
        <f t="shared" si="96"/>
        <v>658</v>
      </c>
      <c r="MO99" s="1">
        <v>24</v>
      </c>
      <c r="MP99" s="1">
        <v>4091</v>
      </c>
      <c r="MQ99" s="1">
        <f t="shared" si="97"/>
        <v>1271</v>
      </c>
      <c r="MS99" s="5"/>
      <c r="MT99" s="5"/>
      <c r="MU99" s="1">
        <v>24</v>
      </c>
      <c r="MV99" s="1">
        <v>2904</v>
      </c>
      <c r="MW99" s="1">
        <f t="shared" si="98"/>
        <v>1576</v>
      </c>
      <c r="MX99" s="1">
        <v>24</v>
      </c>
      <c r="MY99" s="1">
        <v>3045</v>
      </c>
      <c r="MZ99" s="1">
        <f t="shared" si="99"/>
        <v>1753</v>
      </c>
      <c r="NA99" s="1">
        <v>24</v>
      </c>
      <c r="NB99" s="1">
        <v>2101</v>
      </c>
      <c r="NC99" s="1">
        <f t="shared" si="100"/>
        <v>794</v>
      </c>
      <c r="ND99" s="1">
        <v>24</v>
      </c>
      <c r="NE99" s="1">
        <v>2185</v>
      </c>
      <c r="NF99" s="1">
        <f t="shared" si="101"/>
        <v>872</v>
      </c>
      <c r="NH99" s="5"/>
      <c r="NI99" s="5"/>
      <c r="NJ99" s="1">
        <v>24</v>
      </c>
      <c r="NK99" s="1">
        <v>2860</v>
      </c>
      <c r="NL99" s="1">
        <f t="shared" si="102"/>
        <v>1419</v>
      </c>
      <c r="NM99" s="1">
        <v>24</v>
      </c>
      <c r="NN99" s="1">
        <v>2153</v>
      </c>
      <c r="NO99" s="1">
        <f t="shared" si="103"/>
        <v>736</v>
      </c>
      <c r="NP99" s="1">
        <v>24</v>
      </c>
      <c r="NQ99" s="1">
        <v>2704</v>
      </c>
      <c r="NR99" s="1">
        <f t="shared" si="104"/>
        <v>1313</v>
      </c>
      <c r="NS99" s="1">
        <v>24</v>
      </c>
      <c r="NT99" s="1">
        <v>2689</v>
      </c>
      <c r="NU99" s="1">
        <f t="shared" si="105"/>
        <v>1399</v>
      </c>
    </row>
    <row r="100" spans="1:385" x14ac:dyDescent="0.25">
      <c r="A100" s="2"/>
      <c r="S100" s="5"/>
      <c r="T100" s="1">
        <v>25</v>
      </c>
      <c r="U100" s="1">
        <v>1111.86632653061</v>
      </c>
      <c r="V100" s="1">
        <f>U100-V72</f>
        <v>79.04916735381471</v>
      </c>
      <c r="W100" s="1">
        <v>25</v>
      </c>
      <c r="X100" s="1">
        <v>1232.9927884615399</v>
      </c>
      <c r="Y100" s="1">
        <f>X100-Y72</f>
        <v>200.17562928474467</v>
      </c>
      <c r="Z100" s="1">
        <v>25</v>
      </c>
      <c r="AA100" s="1">
        <v>1314.8946117274199</v>
      </c>
      <c r="AB100" s="1">
        <f>AA100-AB72</f>
        <v>304.34834311054328</v>
      </c>
      <c r="AC100" s="1">
        <v>25</v>
      </c>
      <c r="AD100" s="1">
        <v>1047.1593059936899</v>
      </c>
      <c r="AE100" s="1">
        <f>AD100-AE72</f>
        <v>42.967080842044652</v>
      </c>
      <c r="AI100" s="1">
        <v>25</v>
      </c>
      <c r="AJ100" s="1">
        <v>1570.7930250189499</v>
      </c>
      <c r="AK100" s="1">
        <f>AJ100-AK72</f>
        <v>72.480098028173188</v>
      </c>
      <c r="AL100" s="1">
        <v>25</v>
      </c>
      <c r="AM100" s="1">
        <v>1615.6244224422401</v>
      </c>
      <c r="AN100" s="1">
        <f>AM100-AN72</f>
        <v>56.94360334135331</v>
      </c>
      <c r="AO100" s="1">
        <v>25</v>
      </c>
      <c r="AP100" s="1">
        <v>1646.0761223162001</v>
      </c>
      <c r="AQ100" s="1">
        <f>AP100-AQ72</f>
        <v>11.81097496493021</v>
      </c>
      <c r="AR100" s="1">
        <v>25</v>
      </c>
      <c r="AS100" s="1">
        <v>1779.4001292824801</v>
      </c>
      <c r="AT100" s="1">
        <f>AS100-AT72</f>
        <v>139.29938481392992</v>
      </c>
      <c r="AV100" s="5"/>
      <c r="AW100" s="2"/>
      <c r="BN100" s="5"/>
      <c r="BP100" s="1">
        <v>25</v>
      </c>
      <c r="BQ100" s="1">
        <v>1711.4565400843901</v>
      </c>
      <c r="BR100" s="1">
        <f>BQ100-BR72</f>
        <v>349.75819745681702</v>
      </c>
      <c r="BS100" s="1">
        <v>25</v>
      </c>
      <c r="BT100" s="1">
        <v>1710.34375</v>
      </c>
      <c r="BU100" s="1">
        <f>BT100-BU72</f>
        <v>349.77213605203019</v>
      </c>
      <c r="BV100" s="1">
        <v>25</v>
      </c>
      <c r="BW100" s="1">
        <v>2091.8987538940801</v>
      </c>
      <c r="BX100" s="1">
        <f>BW100-BX72</f>
        <v>675.70309560219653</v>
      </c>
      <c r="BY100" s="1">
        <v>25</v>
      </c>
      <c r="BZ100" s="1">
        <v>1630.9704251386299</v>
      </c>
      <c r="CA100" s="1">
        <f>BZ100-CA72</f>
        <v>277.23312841467668</v>
      </c>
      <c r="CC100" s="5"/>
      <c r="CD100" s="5"/>
      <c r="CE100" s="1">
        <v>25</v>
      </c>
      <c r="CF100" s="1">
        <v>2437.4389140271501</v>
      </c>
      <c r="CG100" s="1">
        <f t="shared" si="111"/>
        <v>863.43891402715008</v>
      </c>
      <c r="CH100" s="1">
        <v>25</v>
      </c>
      <c r="CI100" s="1">
        <v>3138.37165082109</v>
      </c>
      <c r="CJ100" s="1">
        <f t="shared" si="112"/>
        <v>1137.37165082109</v>
      </c>
      <c r="CK100" s="1">
        <v>25</v>
      </c>
      <c r="CL100" s="1">
        <v>2615.3017543859701</v>
      </c>
      <c r="CM100" s="1">
        <f t="shared" si="113"/>
        <v>964.30175438597007</v>
      </c>
      <c r="CN100" s="1">
        <v>25</v>
      </c>
      <c r="CO100" s="1">
        <v>1717.3947051744899</v>
      </c>
      <c r="CP100" s="1">
        <f t="shared" si="114"/>
        <v>378.3947051744899</v>
      </c>
      <c r="CQ100" s="5"/>
      <c r="CR100" s="5"/>
      <c r="CS100" s="2"/>
      <c r="CT100" s="1">
        <v>25</v>
      </c>
      <c r="CU100" s="1">
        <v>1937.8394648829401</v>
      </c>
      <c r="CV100" s="1">
        <f t="shared" si="115"/>
        <v>447.83946488294009</v>
      </c>
      <c r="CW100" s="1">
        <v>25</v>
      </c>
      <c r="CX100" s="1">
        <v>1801.39265306122</v>
      </c>
      <c r="CY100" s="1">
        <f t="shared" si="92"/>
        <v>191.59732234809007</v>
      </c>
      <c r="CZ100" s="1">
        <v>25</v>
      </c>
      <c r="DA100" s="1">
        <v>1890.66484375</v>
      </c>
      <c r="DB100" s="1">
        <f t="shared" si="116"/>
        <v>439.66484375000005</v>
      </c>
      <c r="DC100" s="1">
        <v>25</v>
      </c>
      <c r="DD100" s="1">
        <v>1792.94267515924</v>
      </c>
      <c r="DE100" s="1">
        <f t="shared" si="117"/>
        <v>645.94267515924003</v>
      </c>
      <c r="DG100" s="5"/>
      <c r="DH100" s="5"/>
      <c r="DI100" s="1">
        <v>25</v>
      </c>
      <c r="DJ100" s="1">
        <v>1454.89216683622</v>
      </c>
      <c r="DK100" s="1">
        <f t="shared" si="118"/>
        <v>500.89216683621999</v>
      </c>
      <c r="DL100" s="1">
        <v>25</v>
      </c>
      <c r="DM100" s="1">
        <v>1321.7220708446901</v>
      </c>
      <c r="DN100" s="1">
        <f t="shared" si="119"/>
        <v>386.72207084469005</v>
      </c>
      <c r="DO100" s="1">
        <v>25</v>
      </c>
      <c r="DP100" s="1">
        <v>1498.5066854327899</v>
      </c>
      <c r="DQ100" s="1">
        <f t="shared" si="120"/>
        <v>523.50668543278994</v>
      </c>
      <c r="DR100" s="1">
        <v>25</v>
      </c>
      <c r="DS100" s="1">
        <v>1570.6694736842101</v>
      </c>
      <c r="DT100" s="1">
        <f t="shared" si="121"/>
        <v>553.66947368421006</v>
      </c>
      <c r="DV100" s="5"/>
      <c r="DW100" s="5"/>
      <c r="DX100" s="1">
        <v>25</v>
      </c>
      <c r="DY100" s="1">
        <v>1725.6431127012499</v>
      </c>
      <c r="DZ100" s="1">
        <f t="shared" si="122"/>
        <v>254.64311270124995</v>
      </c>
      <c r="EA100" s="1">
        <v>25</v>
      </c>
      <c r="EB100" s="1">
        <v>2625.3363705390998</v>
      </c>
      <c r="EC100" s="1">
        <f t="shared" si="123"/>
        <v>436.33637053909979</v>
      </c>
      <c r="ED100" s="1">
        <v>25</v>
      </c>
      <c r="EE100" s="1">
        <v>2727.6497854077302</v>
      </c>
      <c r="EF100" s="1">
        <f t="shared" si="124"/>
        <v>289.64978540773018</v>
      </c>
      <c r="EG100" s="1">
        <v>25</v>
      </c>
      <c r="EH100" s="1">
        <v>2726.42652027027</v>
      </c>
      <c r="EI100" s="1">
        <f t="shared" si="125"/>
        <v>22.426520270269975</v>
      </c>
      <c r="EJ100" s="5"/>
      <c r="EK100" s="5"/>
      <c r="EL100" s="2"/>
      <c r="EM100" s="1">
        <v>25</v>
      </c>
      <c r="EN100" s="1">
        <v>1817.2561403508801</v>
      </c>
      <c r="EO100" s="1">
        <f t="shared" si="126"/>
        <v>710.25614035088006</v>
      </c>
      <c r="EP100" s="1">
        <v>25</v>
      </c>
      <c r="EQ100" s="1">
        <v>1809.89202657807</v>
      </c>
      <c r="ER100" s="1">
        <f t="shared" si="93"/>
        <v>506.48119575699002</v>
      </c>
      <c r="ES100" s="1">
        <v>25</v>
      </c>
      <c r="ET100" s="1">
        <v>2138.4648187633302</v>
      </c>
      <c r="EU100" s="1">
        <f t="shared" si="127"/>
        <v>1019.4648187633302</v>
      </c>
      <c r="EV100" s="1">
        <v>25</v>
      </c>
      <c r="EW100" s="1">
        <v>1874.15581395349</v>
      </c>
      <c r="EX100" s="1">
        <f t="shared" si="128"/>
        <v>727.15581395349</v>
      </c>
      <c r="EZ100" s="5"/>
      <c r="FA100" s="5"/>
      <c r="FB100" s="1">
        <v>25</v>
      </c>
      <c r="FC100" s="1">
        <v>2194.27520849128</v>
      </c>
      <c r="FD100" s="1">
        <f t="shared" si="129"/>
        <v>596.27520849127995</v>
      </c>
      <c r="FE100" s="1">
        <v>25</v>
      </c>
      <c r="FF100" s="1">
        <v>2191.4381858083402</v>
      </c>
      <c r="FG100" s="1">
        <f t="shared" si="130"/>
        <v>609.43818580834022</v>
      </c>
      <c r="FH100" s="1">
        <v>25</v>
      </c>
      <c r="FI100" s="1">
        <v>2762.9876868953402</v>
      </c>
      <c r="FJ100" s="1">
        <f t="shared" si="131"/>
        <v>827.98768689534018</v>
      </c>
      <c r="FK100" s="1">
        <v>25</v>
      </c>
      <c r="FL100" s="1">
        <v>2877.7973484848499</v>
      </c>
      <c r="FM100" s="1">
        <f t="shared" si="132"/>
        <v>964.79734848484986</v>
      </c>
      <c r="FO100" s="5"/>
      <c r="FP100" s="5"/>
      <c r="FQ100" s="1">
        <v>25</v>
      </c>
      <c r="FR100" s="1">
        <v>4788.1955602537</v>
      </c>
      <c r="FS100" s="1">
        <f t="shared" si="133"/>
        <v>1730.1955602537</v>
      </c>
      <c r="FT100" s="1">
        <v>25</v>
      </c>
      <c r="FU100" s="1">
        <v>4584.1425438596498</v>
      </c>
      <c r="FV100" s="1">
        <f t="shared" si="134"/>
        <v>1291.1425438596498</v>
      </c>
      <c r="FW100" s="1">
        <v>25</v>
      </c>
      <c r="FX100" s="1">
        <v>5097.5687203791504</v>
      </c>
      <c r="FY100" s="1">
        <f t="shared" si="135"/>
        <v>1555.5687203791504</v>
      </c>
      <c r="FZ100" s="1">
        <v>25</v>
      </c>
      <c r="GA100" s="1">
        <v>5096.4624542124502</v>
      </c>
      <c r="GB100" s="1">
        <f t="shared" si="136"/>
        <v>1548.4624542124502</v>
      </c>
      <c r="GE100" s="5"/>
      <c r="GF100" s="1">
        <v>25</v>
      </c>
      <c r="GG100" s="1">
        <v>2144.01288659794</v>
      </c>
      <c r="GH100" s="1">
        <f t="shared" si="137"/>
        <v>690.01288659794</v>
      </c>
      <c r="GI100" s="1">
        <v>25</v>
      </c>
      <c r="GJ100" s="1">
        <v>2538.6844758064499</v>
      </c>
      <c r="GK100" s="1">
        <f t="shared" si="138"/>
        <v>1105.6844758064499</v>
      </c>
      <c r="GL100" s="1">
        <v>25</v>
      </c>
      <c r="GM100" s="1">
        <v>2041.3374358974399</v>
      </c>
      <c r="GN100" s="1">
        <f t="shared" si="139"/>
        <v>573.33743589743995</v>
      </c>
      <c r="GO100" s="1">
        <v>25</v>
      </c>
      <c r="GP100" s="1">
        <v>3233.2544132918001</v>
      </c>
      <c r="GQ100" s="1">
        <f t="shared" si="140"/>
        <v>1018.2544132918001</v>
      </c>
      <c r="GR100" s="5"/>
      <c r="GS100" s="5"/>
      <c r="GT100" s="2"/>
      <c r="HL100" s="5"/>
      <c r="HM100" s="1">
        <v>25</v>
      </c>
      <c r="HN100" s="1">
        <v>16382.449659349</v>
      </c>
      <c r="HO100" s="1">
        <f>HN100-HO72</f>
        <v>14798.762786107824</v>
      </c>
      <c r="HP100" s="1">
        <v>25</v>
      </c>
      <c r="HQ100" s="1">
        <v>16381.8820826953</v>
      </c>
      <c r="HR100" s="1">
        <f>HQ100-HR72</f>
        <v>14750.138093505197</v>
      </c>
      <c r="HS100" s="1">
        <v>25</v>
      </c>
      <c r="HT100" s="1">
        <v>16380.6227824463</v>
      </c>
      <c r="HU100" s="1">
        <f>HT100-HU72</f>
        <v>14888.67037169574</v>
      </c>
      <c r="HV100" s="1">
        <v>25</v>
      </c>
      <c r="HW100" s="1">
        <v>16382.561361836901</v>
      </c>
      <c r="HX100" s="1">
        <f>HW100-HX72</f>
        <v>15175.727490090774</v>
      </c>
      <c r="HZ100" s="5"/>
      <c r="IA100" s="5"/>
      <c r="IB100" s="1">
        <v>25</v>
      </c>
      <c r="IC100" s="1">
        <v>15006.4820415879</v>
      </c>
      <c r="ID100" s="1">
        <f>IC100-ID72</f>
        <v>13975.674715730545</v>
      </c>
      <c r="IE100" s="1">
        <v>25</v>
      </c>
      <c r="IF100" s="1">
        <v>16366.378983634801</v>
      </c>
      <c r="IG100" s="1">
        <f>IF100-IG72</f>
        <v>15264.468533494961</v>
      </c>
      <c r="IH100" s="1">
        <v>25</v>
      </c>
      <c r="II100" s="1">
        <v>16382.3629690049</v>
      </c>
      <c r="IJ100" s="1">
        <f>II100-IJ72</f>
        <v>15236.285855977967</v>
      </c>
      <c r="IK100" s="1">
        <v>25</v>
      </c>
      <c r="IL100" s="1">
        <v>13022.261035007599</v>
      </c>
      <c r="IM100" s="1">
        <f>IL100-IM72</f>
        <v>11841.757391886149</v>
      </c>
      <c r="IN100" s="5"/>
      <c r="IO100" s="5"/>
      <c r="IP100" s="2"/>
      <c r="JG100" s="5"/>
      <c r="JH100" s="5"/>
      <c r="JI100" s="1">
        <v>25</v>
      </c>
      <c r="JJ100" s="1">
        <v>5390.2488174077598</v>
      </c>
      <c r="JK100" s="1">
        <f t="shared" si="151"/>
        <v>4314.2488174077598</v>
      </c>
      <c r="JL100" s="1">
        <v>25</v>
      </c>
      <c r="JM100" s="1">
        <v>7014.8362235067398</v>
      </c>
      <c r="JN100" s="1">
        <f t="shared" si="152"/>
        <v>5993.8362235067398</v>
      </c>
      <c r="JO100" s="1">
        <v>25</v>
      </c>
      <c r="JP100" s="1">
        <v>4102.0849420849399</v>
      </c>
      <c r="JQ100" s="1">
        <f t="shared" si="153"/>
        <v>3018.0849420849399</v>
      </c>
      <c r="JR100" s="1">
        <v>25</v>
      </c>
      <c r="JS100" s="1">
        <v>4231.9402697495198</v>
      </c>
      <c r="JT100" s="1">
        <f t="shared" si="154"/>
        <v>3145.9402697495198</v>
      </c>
      <c r="JV100" s="5"/>
      <c r="JW100" s="5"/>
      <c r="JX100" s="1">
        <v>25</v>
      </c>
      <c r="JY100" s="1">
        <v>5507.5574948665299</v>
      </c>
      <c r="JZ100" s="1">
        <f t="shared" si="155"/>
        <v>3869.5574948665299</v>
      </c>
      <c r="KA100" s="1">
        <v>25</v>
      </c>
      <c r="KB100" s="1">
        <v>4468.7131842713998</v>
      </c>
      <c r="KC100" s="1">
        <f t="shared" si="156"/>
        <v>2936.7131842713998</v>
      </c>
      <c r="KD100" s="1">
        <v>25</v>
      </c>
      <c r="KE100" s="1">
        <v>4609.7178060413398</v>
      </c>
      <c r="KF100" s="1">
        <f t="shared" si="157"/>
        <v>3118.7178060413398</v>
      </c>
      <c r="KG100" s="1">
        <v>25</v>
      </c>
      <c r="KH100" s="1">
        <v>4611.7295839753497</v>
      </c>
      <c r="KI100" s="1">
        <f t="shared" si="158"/>
        <v>3131.7295839753497</v>
      </c>
      <c r="KJ100" s="5"/>
      <c r="KK100" s="5"/>
      <c r="KL100" s="2"/>
      <c r="KM100" s="1">
        <v>25</v>
      </c>
      <c r="KN100" s="1">
        <v>2730</v>
      </c>
      <c r="KO100" s="1">
        <f t="shared" si="159"/>
        <v>1512</v>
      </c>
      <c r="KP100" s="1">
        <v>25</v>
      </c>
      <c r="KQ100" s="1">
        <v>2008</v>
      </c>
      <c r="KR100" s="1">
        <f t="shared" si="160"/>
        <v>797</v>
      </c>
      <c r="KS100" s="1">
        <v>25</v>
      </c>
      <c r="KT100" s="1">
        <v>2001</v>
      </c>
      <c r="KU100" s="1">
        <f t="shared" si="161"/>
        <v>799</v>
      </c>
      <c r="KV100" s="1">
        <v>25</v>
      </c>
      <c r="KW100" s="1">
        <v>2142</v>
      </c>
      <c r="KX100" s="1">
        <f t="shared" si="162"/>
        <v>955</v>
      </c>
      <c r="KZ100" s="5"/>
      <c r="LA100" s="5"/>
      <c r="LB100" s="1">
        <v>25</v>
      </c>
      <c r="LC100" s="1">
        <v>2675</v>
      </c>
      <c r="LD100" s="1">
        <f t="shared" si="163"/>
        <v>1086</v>
      </c>
      <c r="LE100" s="1">
        <v>25</v>
      </c>
      <c r="LF100" s="1">
        <v>2232</v>
      </c>
      <c r="LG100" s="1">
        <f t="shared" si="164"/>
        <v>719</v>
      </c>
      <c r="LH100" s="1">
        <v>25</v>
      </c>
      <c r="LI100" s="1">
        <v>2390</v>
      </c>
      <c r="LJ100" s="1">
        <f t="shared" si="165"/>
        <v>796</v>
      </c>
      <c r="LK100" s="1">
        <v>25</v>
      </c>
      <c r="LL100" s="1">
        <v>2456</v>
      </c>
      <c r="LM100" s="1">
        <f t="shared" si="166"/>
        <v>849</v>
      </c>
      <c r="LO100" s="5"/>
      <c r="LP100" s="5"/>
      <c r="LQ100" s="1">
        <v>25</v>
      </c>
      <c r="LR100" s="1">
        <v>2295</v>
      </c>
      <c r="LS100" s="1">
        <f t="shared" si="167"/>
        <v>1001</v>
      </c>
      <c r="LT100" s="1">
        <v>25</v>
      </c>
      <c r="LU100" s="1">
        <v>2508</v>
      </c>
      <c r="LV100" s="1">
        <f t="shared" si="168"/>
        <v>1085</v>
      </c>
      <c r="LW100" s="1">
        <v>25</v>
      </c>
      <c r="LX100" s="1">
        <v>2203</v>
      </c>
      <c r="LY100" s="1">
        <f t="shared" si="169"/>
        <v>897</v>
      </c>
      <c r="LZ100" s="1">
        <v>25</v>
      </c>
      <c r="MA100" s="1">
        <v>2413</v>
      </c>
      <c r="MB100" s="1">
        <f t="shared" si="170"/>
        <v>995</v>
      </c>
      <c r="MC100" s="5"/>
      <c r="MD100" s="5"/>
      <c r="ME100" s="2"/>
      <c r="MF100" s="1">
        <v>25</v>
      </c>
      <c r="MG100" s="1">
        <v>3608</v>
      </c>
      <c r="MH100" s="1">
        <f t="shared" si="94"/>
        <v>1048</v>
      </c>
      <c r="MI100" s="1">
        <v>25</v>
      </c>
      <c r="MJ100" s="1">
        <v>4225</v>
      </c>
      <c r="MK100" s="1">
        <f t="shared" si="95"/>
        <v>1581</v>
      </c>
      <c r="ML100" s="1">
        <v>25</v>
      </c>
      <c r="MM100" s="1">
        <v>3369</v>
      </c>
      <c r="MN100" s="1">
        <f t="shared" si="96"/>
        <v>593</v>
      </c>
      <c r="MO100" s="1">
        <v>25</v>
      </c>
      <c r="MP100" s="1">
        <v>3880</v>
      </c>
      <c r="MQ100" s="1">
        <f t="shared" si="97"/>
        <v>1060</v>
      </c>
      <c r="MS100" s="5"/>
      <c r="MT100" s="5"/>
      <c r="MU100" s="1">
        <v>25</v>
      </c>
      <c r="MV100" s="1">
        <v>2697</v>
      </c>
      <c r="MW100" s="1">
        <f t="shared" si="98"/>
        <v>1369</v>
      </c>
      <c r="MX100" s="1">
        <v>25</v>
      </c>
      <c r="MY100" s="1">
        <v>3175</v>
      </c>
      <c r="MZ100" s="1">
        <f t="shared" si="99"/>
        <v>1883</v>
      </c>
      <c r="NA100" s="1">
        <v>25</v>
      </c>
      <c r="NB100" s="1">
        <v>2362</v>
      </c>
      <c r="NC100" s="1">
        <f t="shared" si="100"/>
        <v>1055</v>
      </c>
      <c r="ND100" s="1">
        <v>25</v>
      </c>
      <c r="NE100" s="1">
        <v>3135</v>
      </c>
      <c r="NF100" s="1">
        <f t="shared" si="101"/>
        <v>1822</v>
      </c>
      <c r="NH100" s="5"/>
      <c r="NI100" s="5"/>
      <c r="NJ100" s="1">
        <v>25</v>
      </c>
      <c r="NK100" s="1">
        <v>2228</v>
      </c>
      <c r="NL100" s="1">
        <f t="shared" si="102"/>
        <v>787</v>
      </c>
      <c r="NM100" s="1">
        <v>25</v>
      </c>
      <c r="NN100" s="1">
        <v>2475</v>
      </c>
      <c r="NO100" s="1">
        <f t="shared" si="103"/>
        <v>1058</v>
      </c>
      <c r="NP100" s="1">
        <v>25</v>
      </c>
      <c r="NQ100" s="1">
        <v>2294</v>
      </c>
      <c r="NR100" s="1">
        <f t="shared" si="104"/>
        <v>903</v>
      </c>
      <c r="NS100" s="1">
        <v>25</v>
      </c>
      <c r="NT100" s="1">
        <v>2399</v>
      </c>
      <c r="NU100" s="1">
        <f t="shared" si="105"/>
        <v>1109</v>
      </c>
    </row>
    <row r="101" spans="1:385" x14ac:dyDescent="0.25">
      <c r="A101" s="2"/>
      <c r="S101" s="5"/>
      <c r="U101" s="1" t="s">
        <v>45</v>
      </c>
      <c r="V101" s="1">
        <f>AVERAGE(V76:V100)</f>
        <v>193.90905570917593</v>
      </c>
      <c r="X101" s="1" t="s">
        <v>45</v>
      </c>
      <c r="Y101" s="1">
        <f>AVERAGE(Y76:Y100)</f>
        <v>187.20017987887437</v>
      </c>
      <c r="AA101" s="1" t="s">
        <v>45</v>
      </c>
      <c r="AB101" s="1">
        <f>AVERAGE(AB76:AB100)</f>
        <v>217.96841433053777</v>
      </c>
      <c r="AD101" s="1" t="s">
        <v>45</v>
      </c>
      <c r="AE101" s="1">
        <f>AVERAGE(AE76:AE100)</f>
        <v>119.10848935645014</v>
      </c>
      <c r="AJ101" s="1" t="s">
        <v>45</v>
      </c>
      <c r="AK101" s="1">
        <f>AVERAGE(AK76:AK100)</f>
        <v>71.145192879518049</v>
      </c>
      <c r="AM101" s="1" t="s">
        <v>45</v>
      </c>
      <c r="AN101" s="1">
        <f>AVERAGE(AN76:AN100)</f>
        <v>72.99531706986923</v>
      </c>
      <c r="AP101" s="1" t="s">
        <v>45</v>
      </c>
      <c r="AQ101" s="1">
        <f>AVERAGE(AQ76:AQ100)</f>
        <v>66.501801419884927</v>
      </c>
      <c r="AS101" s="1" t="s">
        <v>45</v>
      </c>
      <c r="AT101" s="1">
        <f>AVERAGE(AT76:AT100)</f>
        <v>93.252061950881455</v>
      </c>
      <c r="AV101" s="5"/>
      <c r="AW101" s="2"/>
      <c r="BN101" s="5"/>
      <c r="BQ101" s="1" t="s">
        <v>45</v>
      </c>
      <c r="BR101" s="1">
        <f>AVERAGE(BR76:BR100)</f>
        <v>403.09828422181732</v>
      </c>
      <c r="BT101" s="1" t="s">
        <v>45</v>
      </c>
      <c r="BU101" s="1">
        <f>AVERAGE(BU76:BU100)</f>
        <v>495.8920343032654</v>
      </c>
      <c r="BW101" s="1" t="s">
        <v>45</v>
      </c>
      <c r="BX101" s="1">
        <f>AVERAGE(BX76:BX100)</f>
        <v>563.82077346631195</v>
      </c>
      <c r="BZ101" s="1" t="s">
        <v>45</v>
      </c>
      <c r="CA101" s="1">
        <f>AVERAGE(CA76:CA100)</f>
        <v>458.39119076000662</v>
      </c>
      <c r="CC101" s="5"/>
      <c r="CD101" s="5"/>
      <c r="CF101" s="1" t="s">
        <v>45</v>
      </c>
      <c r="CG101" s="1">
        <f>AVERAGE(CG76:CG100)</f>
        <v>971.01775789031194</v>
      </c>
      <c r="CI101" s="1" t="s">
        <v>45</v>
      </c>
      <c r="CJ101" s="1">
        <f>AVERAGE(CJ76:CJ100)</f>
        <v>848.83167886168349</v>
      </c>
      <c r="CL101" s="1" t="s">
        <v>45</v>
      </c>
      <c r="CM101" s="1">
        <f>AVERAGE(CM76:CM100)</f>
        <v>969.73404334717895</v>
      </c>
      <c r="CO101" s="1" t="s">
        <v>45</v>
      </c>
      <c r="CP101" s="1">
        <f>AVERAGE(CP76:CP100)</f>
        <v>382.35525536948609</v>
      </c>
      <c r="CQ101" s="5"/>
      <c r="CR101" s="5"/>
      <c r="CS101" s="2"/>
      <c r="CU101" s="1" t="s">
        <v>45</v>
      </c>
      <c r="CV101" s="1">
        <f>AVERAGE(CV76:CV100)</f>
        <v>417.20243099503443</v>
      </c>
      <c r="CX101" s="1" t="s">
        <v>45</v>
      </c>
      <c r="CY101" s="1">
        <f>AVERAGE(CY76:CY100)</f>
        <v>164.75294531059518</v>
      </c>
      <c r="DA101" s="1" t="s">
        <v>45</v>
      </c>
      <c r="DB101" s="1">
        <f>AVERAGE(DB76:DB100)</f>
        <v>445.79936054627848</v>
      </c>
      <c r="DD101" s="1" t="s">
        <v>45</v>
      </c>
      <c r="DE101" s="1">
        <f>AVERAGE(DE76:DE100)</f>
        <v>768.66720944001872</v>
      </c>
      <c r="DG101" s="5"/>
      <c r="DH101" s="5"/>
      <c r="DJ101" s="1" t="s">
        <v>45</v>
      </c>
      <c r="DK101" s="1">
        <f>AVERAGE(DK76:DK100)</f>
        <v>512.03756822816763</v>
      </c>
      <c r="DM101" s="1" t="s">
        <v>45</v>
      </c>
      <c r="DN101" s="1">
        <f>AVERAGE(DN76:DN100)</f>
        <v>518.09347000403886</v>
      </c>
      <c r="DP101" s="1" t="s">
        <v>45</v>
      </c>
      <c r="DQ101" s="1">
        <f>AVERAGE(DQ76:DQ100)</f>
        <v>509.42739925973052</v>
      </c>
      <c r="DS101" s="1" t="s">
        <v>45</v>
      </c>
      <c r="DT101" s="1">
        <f>AVERAGE(DT76:DT100)</f>
        <v>442.3752593191748</v>
      </c>
      <c r="DV101" s="5"/>
      <c r="DW101" s="5"/>
      <c r="DY101" s="1" t="s">
        <v>45</v>
      </c>
      <c r="DZ101" s="1">
        <f>AVERAGE(DZ76:DZ100)</f>
        <v>391.08940856428126</v>
      </c>
      <c r="EB101" s="1" t="s">
        <v>45</v>
      </c>
      <c r="EC101" s="1">
        <f>AVERAGE(EC76:EC100)</f>
        <v>302.08588190807802</v>
      </c>
      <c r="EE101" s="1" t="s">
        <v>45</v>
      </c>
      <c r="EF101" s="1">
        <f>AVERAGE(EF76:EF100)</f>
        <v>128.6524430686608</v>
      </c>
      <c r="EH101" s="1" t="s">
        <v>45</v>
      </c>
      <c r="EI101" s="1">
        <f>AVERAGE(EI76:EI100)</f>
        <v>191.4589836572072</v>
      </c>
      <c r="EJ101" s="5"/>
      <c r="EK101" s="5"/>
      <c r="EL101" s="2"/>
      <c r="EN101" s="1" t="s">
        <v>45</v>
      </c>
      <c r="EO101" s="1">
        <f>AVERAGE(EO76:EO100)</f>
        <v>667.02660298374724</v>
      </c>
      <c r="EQ101" s="1" t="s">
        <v>45</v>
      </c>
      <c r="ER101" s="1">
        <f>AVERAGE(ER76:ER100)</f>
        <v>420.81420881491749</v>
      </c>
      <c r="ET101" s="1" t="s">
        <v>45</v>
      </c>
      <c r="EU101" s="1">
        <f>AVERAGE(EU76:EU100)</f>
        <v>669.54229960186478</v>
      </c>
      <c r="EW101" s="1" t="s">
        <v>45</v>
      </c>
      <c r="EX101" s="1">
        <f>AVERAGE(EX76:EX100)</f>
        <v>855.43045449186752</v>
      </c>
      <c r="EZ101" s="5"/>
      <c r="FA101" s="5"/>
      <c r="FC101" s="1" t="s">
        <v>45</v>
      </c>
      <c r="FD101" s="1">
        <f>AVERAGE(FD76:FD100)</f>
        <v>581.86363474111727</v>
      </c>
      <c r="FF101" s="1" t="s">
        <v>45</v>
      </c>
      <c r="FG101" s="1">
        <f>AVERAGE(FG76:FG100)</f>
        <v>604.52296415853732</v>
      </c>
      <c r="FI101" s="1" t="s">
        <v>45</v>
      </c>
      <c r="FJ101" s="1">
        <f>AVERAGE(FJ76:FJ100)</f>
        <v>731.00572257734154</v>
      </c>
      <c r="FL101" s="1" t="s">
        <v>45</v>
      </c>
      <c r="FM101" s="1">
        <f>AVERAGE(FM76:FM100)</f>
        <v>729.25331063390297</v>
      </c>
      <c r="FO101" s="5"/>
      <c r="FP101" s="5"/>
      <c r="FR101" s="1" t="s">
        <v>45</v>
      </c>
      <c r="FS101" s="1">
        <f>AVERAGE(FS76:FS100)</f>
        <v>1473.7921628638217</v>
      </c>
      <c r="FU101" s="1" t="s">
        <v>45</v>
      </c>
      <c r="FV101" s="1">
        <f>AVERAGE(FV76:FV100)</f>
        <v>1402.3648697574797</v>
      </c>
      <c r="FX101" s="1" t="s">
        <v>45</v>
      </c>
      <c r="FY101" s="1">
        <f>AVERAGE(FY76:FY100)</f>
        <v>1451.3847063321984</v>
      </c>
      <c r="GA101" s="1" t="s">
        <v>45</v>
      </c>
      <c r="GB101" s="1">
        <f>AVERAGE(GB76:GB100)</f>
        <v>1373.2934207272383</v>
      </c>
      <c r="GE101" s="5"/>
      <c r="GG101" s="1" t="s">
        <v>45</v>
      </c>
      <c r="GH101" s="1">
        <f>AVERAGE(GH76:GH100)</f>
        <v>696.09934211608629</v>
      </c>
      <c r="GJ101" s="1" t="s">
        <v>45</v>
      </c>
      <c r="GK101" s="1">
        <f>AVERAGE(GK76:GK100)</f>
        <v>841.39477395092877</v>
      </c>
      <c r="GM101" s="1" t="s">
        <v>45</v>
      </c>
      <c r="GN101" s="1">
        <f>AVERAGE(GN76:GN100)</f>
        <v>647.01744388875295</v>
      </c>
      <c r="GP101" s="1" t="s">
        <v>45</v>
      </c>
      <c r="GQ101" s="1">
        <f>AVERAGE(GQ76:GQ100)</f>
        <v>640.89881560296044</v>
      </c>
      <c r="GR101" s="5"/>
      <c r="GS101" s="5"/>
      <c r="GT101" s="2"/>
      <c r="HL101" s="5"/>
      <c r="HN101" s="1" t="s">
        <v>45</v>
      </c>
      <c r="HO101" s="1">
        <f>AVERAGE(HO76:HO100)</f>
        <v>14669.554708675687</v>
      </c>
      <c r="HQ101" s="1" t="s">
        <v>45</v>
      </c>
      <c r="HR101" s="1">
        <f>AVERAGE(HR76:HR100)</f>
        <v>14488.586643781104</v>
      </c>
      <c r="HT101" s="1" t="s">
        <v>45</v>
      </c>
      <c r="HU101" s="1">
        <f>AVERAGE(HU76:HU100)</f>
        <v>14850.935103542393</v>
      </c>
      <c r="HW101" s="1" t="s">
        <v>45</v>
      </c>
      <c r="HX101" s="1">
        <f>AVERAGE(HX76:HX100)</f>
        <v>15168.146916892147</v>
      </c>
      <c r="HZ101" s="5"/>
      <c r="IA101" s="5"/>
      <c r="IC101" s="1" t="s">
        <v>45</v>
      </c>
      <c r="ID101" s="1">
        <f>AVERAGE(ID76:ID100)</f>
        <v>14814.643633433541</v>
      </c>
      <c r="IF101" s="1" t="s">
        <v>45</v>
      </c>
      <c r="IG101" s="1">
        <f>AVERAGE(IG76:IG100)</f>
        <v>14991.048833304108</v>
      </c>
      <c r="II101" s="1" t="s">
        <v>45</v>
      </c>
      <c r="IJ101" s="1">
        <f>AVERAGE(IJ76:IJ100)</f>
        <v>15232.461450895225</v>
      </c>
      <c r="IL101" s="1" t="s">
        <v>45</v>
      </c>
      <c r="IM101" s="1">
        <f>AVERAGE(IM76:IM100)</f>
        <v>14907.931320051137</v>
      </c>
      <c r="IN101" s="5"/>
      <c r="IO101" s="5"/>
      <c r="IP101" s="2"/>
      <c r="JG101" s="5"/>
      <c r="JH101" s="5"/>
      <c r="JJ101" s="1" t="s">
        <v>45</v>
      </c>
      <c r="JK101" s="1">
        <f>AVERAGE(JK76:JK100)</f>
        <v>3207.7990879296476</v>
      </c>
      <c r="JM101" s="1" t="s">
        <v>45</v>
      </c>
      <c r="JN101" s="1">
        <f>AVERAGE(JN76:JN100)</f>
        <v>3449.1203333920694</v>
      </c>
      <c r="JP101" s="1" t="s">
        <v>45</v>
      </c>
      <c r="JQ101" s="1">
        <f>AVERAGE(JQ76:JQ100)</f>
        <v>3701.888507860438</v>
      </c>
      <c r="JS101" s="1" t="s">
        <v>45</v>
      </c>
      <c r="JT101" s="1">
        <f>AVERAGE(JT76:JT100)</f>
        <v>3814.5165816718754</v>
      </c>
      <c r="JV101" s="5"/>
      <c r="JW101" s="5"/>
      <c r="JY101" s="1" t="s">
        <v>45</v>
      </c>
      <c r="JZ101" s="1">
        <f>AVERAGE(JZ76:JZ100)</f>
        <v>3635.9833278485803</v>
      </c>
      <c r="KB101" s="1" t="s">
        <v>45</v>
      </c>
      <c r="KC101" s="1">
        <f>AVERAGE(KC76:KC100)</f>
        <v>3195.025749369086</v>
      </c>
      <c r="KE101" s="1" t="s">
        <v>45</v>
      </c>
      <c r="KF101" s="1">
        <f>AVERAGE(KF76:KF100)</f>
        <v>3250.4530749501905</v>
      </c>
      <c r="KH101" s="1" t="s">
        <v>45</v>
      </c>
      <c r="KI101" s="1">
        <f>AVERAGE(KI76:KI100)</f>
        <v>3241.0137112789289</v>
      </c>
      <c r="KJ101" s="5"/>
      <c r="KK101" s="5"/>
      <c r="KL101" s="2"/>
      <c r="KN101" s="1" t="s">
        <v>45</v>
      </c>
      <c r="KO101" s="1">
        <f>AVERAGE(KO76:KO100)</f>
        <v>954.04</v>
      </c>
      <c r="KQ101" s="1" t="s">
        <v>45</v>
      </c>
      <c r="KR101" s="1">
        <f>AVERAGE(KR76:KR100)</f>
        <v>934.16</v>
      </c>
      <c r="KT101" s="1" t="s">
        <v>45</v>
      </c>
      <c r="KU101" s="1">
        <f>AVERAGE(KU76:KU100)</f>
        <v>941.04</v>
      </c>
      <c r="KW101" s="1" t="s">
        <v>45</v>
      </c>
      <c r="KX101" s="1">
        <f>AVERAGE(KX76:KX100)</f>
        <v>881.64</v>
      </c>
      <c r="KZ101" s="5"/>
      <c r="LA101" s="5"/>
      <c r="LC101" s="1" t="s">
        <v>45</v>
      </c>
      <c r="LD101" s="1">
        <f>AVERAGE(LD76:LD100)</f>
        <v>645.24</v>
      </c>
      <c r="LF101" s="1" t="s">
        <v>45</v>
      </c>
      <c r="LG101" s="1">
        <f>AVERAGE(LG76:LG100)</f>
        <v>737.88</v>
      </c>
      <c r="LI101" s="1" t="s">
        <v>45</v>
      </c>
      <c r="LJ101" s="1">
        <f>AVERAGE(LJ76:LJ100)</f>
        <v>877.8</v>
      </c>
      <c r="LL101" s="1" t="s">
        <v>45</v>
      </c>
      <c r="LM101" s="1">
        <f>AVERAGE(LM76:LM100)</f>
        <v>778.4</v>
      </c>
      <c r="LO101" s="5"/>
      <c r="LP101" s="5"/>
      <c r="LR101" s="1" t="s">
        <v>45</v>
      </c>
      <c r="LS101" s="1">
        <f>AVERAGE(LS76:LS100)</f>
        <v>861.16</v>
      </c>
      <c r="LU101" s="1" t="s">
        <v>45</v>
      </c>
      <c r="LV101" s="1">
        <f>AVERAGE(LV76:LV100)</f>
        <v>442.88</v>
      </c>
      <c r="LX101" s="1" t="s">
        <v>45</v>
      </c>
      <c r="LY101" s="1">
        <f>AVERAGE(LY76:LY100)</f>
        <v>665.16</v>
      </c>
      <c r="MA101" s="1" t="s">
        <v>45</v>
      </c>
      <c r="MB101" s="1">
        <f>AVERAGE(MB76:MB100)</f>
        <v>786.16</v>
      </c>
      <c r="MC101" s="5"/>
      <c r="MD101" s="5"/>
      <c r="ME101" s="2"/>
      <c r="MG101" s="1" t="s">
        <v>45</v>
      </c>
      <c r="MH101" s="1">
        <f>AVERAGE(MH76:MH100)</f>
        <v>1122.28</v>
      </c>
      <c r="MJ101" s="1" t="s">
        <v>45</v>
      </c>
      <c r="MK101" s="1">
        <f>AVERAGE(MK76:MK100)</f>
        <v>1324.72</v>
      </c>
      <c r="MM101" s="1" t="s">
        <v>45</v>
      </c>
      <c r="MN101" s="1">
        <f>AVERAGE(MN76:MN100)</f>
        <v>917.16</v>
      </c>
      <c r="MP101" s="1" t="s">
        <v>45</v>
      </c>
      <c r="MQ101" s="1">
        <f>AVERAGE(MQ76:MQ100)</f>
        <v>1079.44</v>
      </c>
      <c r="MS101" s="5"/>
      <c r="MT101" s="5"/>
      <c r="MV101" s="1" t="s">
        <v>45</v>
      </c>
      <c r="MW101" s="1">
        <f>AVERAGE(MW76:MW100)</f>
        <v>890.2</v>
      </c>
      <c r="MY101" s="1" t="s">
        <v>45</v>
      </c>
      <c r="MZ101" s="1">
        <f>AVERAGE(MZ76:MZ100)</f>
        <v>1112.52</v>
      </c>
      <c r="NB101" s="1" t="s">
        <v>45</v>
      </c>
      <c r="NC101" s="1">
        <f>AVERAGE(NC76:NC100)</f>
        <v>839.4</v>
      </c>
      <c r="NE101" s="1" t="s">
        <v>45</v>
      </c>
      <c r="NF101" s="1">
        <f>AVERAGE(NF76:NF100)</f>
        <v>1058.92</v>
      </c>
      <c r="NH101" s="5"/>
      <c r="NI101" s="5"/>
      <c r="NK101" s="1" t="s">
        <v>45</v>
      </c>
      <c r="NL101" s="1">
        <f>AVERAGE(NL76:NL100)</f>
        <v>1149.1600000000001</v>
      </c>
      <c r="NN101" s="1" t="s">
        <v>45</v>
      </c>
      <c r="NO101" s="1">
        <f>AVERAGE(NO76:NO100)</f>
        <v>987.56</v>
      </c>
      <c r="NQ101" s="1" t="s">
        <v>45</v>
      </c>
      <c r="NR101" s="1">
        <f>AVERAGE(NR76:NR100)</f>
        <v>1078.28</v>
      </c>
      <c r="NT101" s="1" t="s">
        <v>45</v>
      </c>
      <c r="NU101" s="1">
        <f>AVERAGE(NU76:NU100)</f>
        <v>1061.1600000000001</v>
      </c>
    </row>
    <row r="102" spans="1:385" x14ac:dyDescent="0.25">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5"/>
      <c r="AT102" s="5"/>
      <c r="AU102" s="5"/>
      <c r="AV102" s="5"/>
      <c r="AW102" s="2"/>
      <c r="CQ102" s="5"/>
      <c r="CR102" s="5"/>
      <c r="CS102" s="2"/>
      <c r="EJ102" s="5"/>
      <c r="EK102" s="5"/>
      <c r="EL102" s="2"/>
      <c r="GR102" s="5"/>
      <c r="GS102" s="5"/>
      <c r="GT102" s="2"/>
      <c r="IN102" s="5"/>
      <c r="IO102" s="5"/>
      <c r="IP102" s="2"/>
      <c r="KJ102" s="5"/>
      <c r="KK102" s="5"/>
      <c r="KL102" s="2"/>
      <c r="MC102" s="5"/>
      <c r="MD102" s="5"/>
      <c r="ME102" s="2"/>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BFDB2-837F-4C4D-BEE5-FE367548FB99}">
  <dimension ref="A1:FV99"/>
  <sheetViews>
    <sheetView workbookViewId="0"/>
  </sheetViews>
  <sheetFormatPr defaultColWidth="9" defaultRowHeight="15" x14ac:dyDescent="0.25"/>
  <cols>
    <col min="1" max="16384" width="9" style="1"/>
  </cols>
  <sheetData>
    <row r="1" spans="1:5" x14ac:dyDescent="0.25">
      <c r="A1" s="1" t="s">
        <v>137</v>
      </c>
    </row>
    <row r="3" spans="1:5" x14ac:dyDescent="0.25">
      <c r="B3" s="2" t="s">
        <v>4</v>
      </c>
      <c r="C3" s="2" t="s">
        <v>14</v>
      </c>
      <c r="D3" s="2" t="s">
        <v>16</v>
      </c>
      <c r="E3" s="2" t="s">
        <v>17</v>
      </c>
    </row>
    <row r="4" spans="1:5" x14ac:dyDescent="0.25">
      <c r="B4" s="5"/>
      <c r="C4" s="5"/>
      <c r="D4" s="5"/>
      <c r="E4" s="5"/>
    </row>
    <row r="5" spans="1:5" x14ac:dyDescent="0.25">
      <c r="A5" s="1" t="s">
        <v>107</v>
      </c>
      <c r="B5" s="1">
        <v>98</v>
      </c>
      <c r="C5" s="1">
        <v>93</v>
      </c>
      <c r="D5" s="1">
        <v>317</v>
      </c>
      <c r="E5" s="1">
        <v>310</v>
      </c>
    </row>
    <row r="6" spans="1:5" x14ac:dyDescent="0.25">
      <c r="B6" s="1">
        <v>65</v>
      </c>
      <c r="C6" s="1">
        <v>81</v>
      </c>
      <c r="D6" s="1">
        <v>365</v>
      </c>
      <c r="E6" s="1">
        <v>303</v>
      </c>
    </row>
    <row r="7" spans="1:5" x14ac:dyDescent="0.25">
      <c r="B7" s="1">
        <v>136</v>
      </c>
      <c r="C7" s="1">
        <v>86</v>
      </c>
      <c r="D7" s="1">
        <v>327</v>
      </c>
      <c r="E7" s="1">
        <v>299</v>
      </c>
    </row>
    <row r="8" spans="1:5" x14ac:dyDescent="0.25">
      <c r="A8" s="1" t="s">
        <v>77</v>
      </c>
      <c r="B8" s="1">
        <f>AVERAGE(B5:B7)</f>
        <v>99.666666666666671</v>
      </c>
      <c r="C8" s="1">
        <f>AVERAGE(C5:C7)</f>
        <v>86.666666666666671</v>
      </c>
    </row>
    <row r="9" spans="1:5" x14ac:dyDescent="0.25">
      <c r="A9" s="1" t="s">
        <v>76</v>
      </c>
      <c r="D9" s="1">
        <f>D5-100</f>
        <v>217</v>
      </c>
      <c r="E9" s="1">
        <f>E5-87</f>
        <v>223</v>
      </c>
    </row>
    <row r="10" spans="1:5" x14ac:dyDescent="0.25">
      <c r="D10" s="1">
        <f t="shared" ref="D10:D11" si="0">D6-100</f>
        <v>265</v>
      </c>
      <c r="E10" s="1">
        <f t="shared" ref="E10:E11" si="1">E6-87</f>
        <v>216</v>
      </c>
    </row>
    <row r="11" spans="1:5" x14ac:dyDescent="0.25">
      <c r="D11" s="1">
        <f t="shared" si="0"/>
        <v>227</v>
      </c>
      <c r="E11" s="1">
        <f t="shared" si="1"/>
        <v>212</v>
      </c>
    </row>
    <row r="12" spans="1:5" x14ac:dyDescent="0.25">
      <c r="A12" s="1" t="s">
        <v>57</v>
      </c>
      <c r="D12" s="1">
        <f>AVERAGE(D9:D11)</f>
        <v>236.33333333333334</v>
      </c>
      <c r="E12" s="1">
        <f>AVERAGE(E9:E11)</f>
        <v>217</v>
      </c>
    </row>
    <row r="13" spans="1:5" x14ac:dyDescent="0.25">
      <c r="A13" s="1" t="s">
        <v>58</v>
      </c>
      <c r="D13" s="1">
        <f>STDEV(D9:D11)</f>
        <v>25.324559884296772</v>
      </c>
      <c r="E13" s="1">
        <f>STDEV(E9:E11)</f>
        <v>5.5677643628300215</v>
      </c>
    </row>
    <row r="16" spans="1:5" x14ac:dyDescent="0.25">
      <c r="A16" s="3" t="s">
        <v>108</v>
      </c>
      <c r="B16" s="1">
        <v>136</v>
      </c>
      <c r="C16" s="1">
        <v>165</v>
      </c>
      <c r="D16" s="1">
        <v>423</v>
      </c>
      <c r="E16" s="1">
        <v>899</v>
      </c>
    </row>
    <row r="17" spans="1:178" x14ac:dyDescent="0.25">
      <c r="B17" s="1">
        <v>130</v>
      </c>
      <c r="C17" s="1">
        <v>538</v>
      </c>
      <c r="D17" s="1">
        <v>528</v>
      </c>
      <c r="E17" s="1">
        <v>472</v>
      </c>
    </row>
    <row r="18" spans="1:178" x14ac:dyDescent="0.25">
      <c r="B18" s="1">
        <v>181</v>
      </c>
      <c r="C18" s="1">
        <v>195</v>
      </c>
      <c r="D18" s="1">
        <v>386</v>
      </c>
      <c r="E18" s="1">
        <v>496</v>
      </c>
    </row>
    <row r="19" spans="1:178" x14ac:dyDescent="0.25">
      <c r="A19" s="1" t="s">
        <v>77</v>
      </c>
      <c r="B19" s="1">
        <f>AVERAGE(B16:B18)</f>
        <v>149</v>
      </c>
      <c r="C19" s="1">
        <f>AVERAGE(C16:C18)</f>
        <v>299.33333333333331</v>
      </c>
    </row>
    <row r="20" spans="1:178" x14ac:dyDescent="0.25">
      <c r="A20" s="1" t="s">
        <v>76</v>
      </c>
      <c r="D20" s="1">
        <f>D16-149</f>
        <v>274</v>
      </c>
      <c r="E20" s="1">
        <f>E16-299</f>
        <v>600</v>
      </c>
    </row>
    <row r="21" spans="1:178" x14ac:dyDescent="0.25">
      <c r="D21" s="1">
        <f t="shared" ref="D21:D22" si="2">D17-149</f>
        <v>379</v>
      </c>
      <c r="E21" s="1">
        <f t="shared" ref="E21:E22" si="3">E17-299</f>
        <v>173</v>
      </c>
    </row>
    <row r="22" spans="1:178" x14ac:dyDescent="0.25">
      <c r="D22" s="1">
        <f t="shared" si="2"/>
        <v>237</v>
      </c>
      <c r="E22" s="1">
        <f t="shared" si="3"/>
        <v>197</v>
      </c>
    </row>
    <row r="23" spans="1:178" x14ac:dyDescent="0.25">
      <c r="A23" s="1" t="s">
        <v>57</v>
      </c>
      <c r="D23" s="1">
        <f>AVERAGE(D20:D22)</f>
        <v>296.66666666666669</v>
      </c>
      <c r="E23" s="1">
        <f>AVERAGE(E20:E22)</f>
        <v>323.33333333333331</v>
      </c>
    </row>
    <row r="24" spans="1:178" x14ac:dyDescent="0.25">
      <c r="A24" s="1" t="s">
        <v>58</v>
      </c>
      <c r="D24" s="1">
        <f>STDEV(D20:D22)</f>
        <v>73.663650013648819</v>
      </c>
      <c r="E24" s="1">
        <f>STDEV(E20:E22)</f>
        <v>239.90067389095293</v>
      </c>
    </row>
    <row r="28" spans="1:178" x14ac:dyDescent="0.25">
      <c r="A28" s="2" t="s">
        <v>29</v>
      </c>
      <c r="B28" s="5" t="s">
        <v>4</v>
      </c>
      <c r="P28" s="1" t="s">
        <v>29</v>
      </c>
      <c r="Q28" s="5" t="s">
        <v>4</v>
      </c>
      <c r="AE28" s="1" t="s">
        <v>29</v>
      </c>
      <c r="AF28" s="5" t="s">
        <v>4</v>
      </c>
      <c r="AT28" s="2" t="s">
        <v>29</v>
      </c>
      <c r="AU28" s="5" t="s">
        <v>14</v>
      </c>
      <c r="BI28" s="1" t="s">
        <v>29</v>
      </c>
      <c r="BJ28" s="5" t="s">
        <v>14</v>
      </c>
      <c r="BX28" s="1" t="s">
        <v>29</v>
      </c>
      <c r="BY28" s="5" t="s">
        <v>14</v>
      </c>
      <c r="CK28" s="5"/>
      <c r="CL28" s="5"/>
      <c r="CM28" s="2" t="s">
        <v>29</v>
      </c>
      <c r="CN28" s="5" t="s">
        <v>16</v>
      </c>
      <c r="DB28" s="1" t="s">
        <v>29</v>
      </c>
      <c r="DC28" s="5" t="s">
        <v>16</v>
      </c>
      <c r="DQ28" s="1" t="s">
        <v>29</v>
      </c>
      <c r="DR28" s="5" t="s">
        <v>16</v>
      </c>
      <c r="ED28" s="5"/>
      <c r="EE28" s="5"/>
      <c r="EF28" s="2" t="s">
        <v>29</v>
      </c>
      <c r="EG28" s="5" t="s">
        <v>17</v>
      </c>
      <c r="EU28" s="1" t="s">
        <v>29</v>
      </c>
      <c r="EV28" s="5" t="s">
        <v>17</v>
      </c>
      <c r="FJ28" s="1" t="s">
        <v>29</v>
      </c>
      <c r="FK28" s="5" t="s">
        <v>17</v>
      </c>
    </row>
    <row r="29" spans="1:178" x14ac:dyDescent="0.25">
      <c r="A29" s="2" t="s">
        <v>47</v>
      </c>
      <c r="B29" s="5" t="s">
        <v>40</v>
      </c>
      <c r="D29" s="1" t="s">
        <v>46</v>
      </c>
      <c r="E29" s="1">
        <f>AVERAGE(D62, G62, J62, M62)</f>
        <v>98.193784175680108</v>
      </c>
      <c r="P29" s="1" t="s">
        <v>30</v>
      </c>
      <c r="Q29" s="5" t="s">
        <v>48</v>
      </c>
      <c r="S29" s="1" t="s">
        <v>49</v>
      </c>
      <c r="T29" s="1">
        <f>AVERAGE(S62, V62, Y62, AB62)</f>
        <v>64.820652139687937</v>
      </c>
      <c r="AE29" s="1" t="s">
        <v>30</v>
      </c>
      <c r="AF29" s="5" t="s">
        <v>50</v>
      </c>
      <c r="AH29" s="1" t="s">
        <v>56</v>
      </c>
      <c r="AI29" s="1">
        <f>AVERAGE(AH62, AK62, AN62, AQ62)</f>
        <v>136.23502991863552</v>
      </c>
      <c r="AT29" s="2" t="s">
        <v>30</v>
      </c>
      <c r="AU29" s="5" t="s">
        <v>40</v>
      </c>
      <c r="AW29" s="1" t="s">
        <v>46</v>
      </c>
      <c r="AX29" s="1">
        <f>AVERAGE(AW62, AZ62, BC62, BF62)</f>
        <v>92.690239323287301</v>
      </c>
      <c r="BI29" s="1" t="s">
        <v>47</v>
      </c>
      <c r="BJ29" s="5" t="s">
        <v>48</v>
      </c>
      <c r="BL29" s="1" t="s">
        <v>49</v>
      </c>
      <c r="BM29" s="1">
        <f>AVERAGE(BL62, BO62, BR62, BU62)</f>
        <v>81.444430736194306</v>
      </c>
      <c r="BX29" s="1" t="s">
        <v>30</v>
      </c>
      <c r="BY29" s="5" t="s">
        <v>50</v>
      </c>
      <c r="CA29" s="1" t="s">
        <v>56</v>
      </c>
      <c r="CB29" s="1">
        <f>AVERAGE(CA62, CD62, CG62, CJ62)</f>
        <v>86.149221704513607</v>
      </c>
      <c r="CK29" s="5"/>
      <c r="CL29" s="5"/>
      <c r="CM29" s="2" t="s">
        <v>30</v>
      </c>
      <c r="CN29" s="5" t="s">
        <v>40</v>
      </c>
      <c r="CP29" s="1" t="s">
        <v>46</v>
      </c>
      <c r="CQ29" s="1">
        <f>AVERAGE(CP62, CS62, CV62, CY62)</f>
        <v>316.95550251880832</v>
      </c>
      <c r="DB29" s="1" t="s">
        <v>47</v>
      </c>
      <c r="DC29" s="5" t="s">
        <v>48</v>
      </c>
      <c r="DE29" s="1" t="s">
        <v>49</v>
      </c>
      <c r="DF29" s="1">
        <f>AVERAGE(DE62, DH62, DK62, DN62)</f>
        <v>365.10853306105196</v>
      </c>
      <c r="DQ29" s="1" t="s">
        <v>47</v>
      </c>
      <c r="DR29" s="5" t="s">
        <v>50</v>
      </c>
      <c r="DT29" s="1" t="s">
        <v>56</v>
      </c>
      <c r="DU29" s="1">
        <f>AVERAGE(DT62, DW62, DZ62, EC62)</f>
        <v>326.76263400730602</v>
      </c>
      <c r="ED29" s="5"/>
      <c r="EE29" s="5"/>
      <c r="EF29" s="2" t="s">
        <v>30</v>
      </c>
      <c r="EG29" s="5" t="s">
        <v>40</v>
      </c>
      <c r="EI29" s="1" t="s">
        <v>46</v>
      </c>
      <c r="EJ29" s="1">
        <f>AVERAGE(EI62, EL62, EO62, ER62)</f>
        <v>309.660271305891</v>
      </c>
      <c r="EU29" s="1" t="s">
        <v>47</v>
      </c>
      <c r="EV29" s="5" t="s">
        <v>48</v>
      </c>
      <c r="EX29" s="1" t="s">
        <v>49</v>
      </c>
      <c r="EY29" s="1">
        <f>AVERAGE(EX62, FA62, FD62, FG62)</f>
        <v>303.00311842236658</v>
      </c>
      <c r="FJ29" s="1" t="s">
        <v>47</v>
      </c>
      <c r="FK29" s="5" t="s">
        <v>50</v>
      </c>
      <c r="FM29" s="1" t="s">
        <v>56</v>
      </c>
      <c r="FN29" s="1">
        <f>AVERAGE(FM62, FP62, FS62, FV62)</f>
        <v>299.38072048753418</v>
      </c>
    </row>
    <row r="30" spans="1:178" x14ac:dyDescent="0.25">
      <c r="A30" s="2" t="s">
        <v>31</v>
      </c>
      <c r="B30" s="5" t="s">
        <v>39</v>
      </c>
      <c r="E30" s="5"/>
      <c r="P30" s="1" t="s">
        <v>31</v>
      </c>
      <c r="Q30" s="5" t="s">
        <v>39</v>
      </c>
      <c r="T30" s="5"/>
      <c r="AE30" s="1" t="s">
        <v>31</v>
      </c>
      <c r="AF30" s="5" t="s">
        <v>39</v>
      </c>
      <c r="AI30" s="5"/>
      <c r="AT30" s="2" t="s">
        <v>31</v>
      </c>
      <c r="AU30" s="5" t="s">
        <v>39</v>
      </c>
      <c r="AX30" s="5"/>
      <c r="BI30" s="1" t="s">
        <v>31</v>
      </c>
      <c r="BJ30" s="5" t="s">
        <v>39</v>
      </c>
      <c r="BM30" s="5"/>
      <c r="BX30" s="1" t="s">
        <v>31</v>
      </c>
      <c r="BY30" s="5" t="s">
        <v>39</v>
      </c>
      <c r="CB30" s="5"/>
      <c r="CM30" s="2" t="s">
        <v>31</v>
      </c>
      <c r="CN30" s="5" t="s">
        <v>39</v>
      </c>
      <c r="CQ30" s="5"/>
      <c r="DB30" s="1" t="s">
        <v>31</v>
      </c>
      <c r="DC30" s="5" t="s">
        <v>39</v>
      </c>
      <c r="DF30" s="5"/>
      <c r="DQ30" s="1" t="s">
        <v>31</v>
      </c>
      <c r="DR30" s="5" t="s">
        <v>39</v>
      </c>
      <c r="DU30" s="5"/>
      <c r="EF30" s="2" t="s">
        <v>31</v>
      </c>
      <c r="EG30" s="5" t="s">
        <v>68</v>
      </c>
      <c r="EJ30" s="5"/>
      <c r="EU30" s="1" t="s">
        <v>31</v>
      </c>
      <c r="EV30" s="5" t="s">
        <v>68</v>
      </c>
      <c r="EY30" s="5"/>
      <c r="FJ30" s="1" t="s">
        <v>31</v>
      </c>
      <c r="FK30" s="5" t="s">
        <v>68</v>
      </c>
      <c r="FN30" s="5"/>
    </row>
    <row r="31" spans="1:178" x14ac:dyDescent="0.25">
      <c r="A31" s="2" t="s">
        <v>41</v>
      </c>
      <c r="B31" s="5">
        <v>1</v>
      </c>
      <c r="E31" s="1">
        <v>2</v>
      </c>
      <c r="H31" s="1">
        <v>3</v>
      </c>
      <c r="K31" s="1">
        <v>4</v>
      </c>
      <c r="P31" s="1" t="s">
        <v>32</v>
      </c>
      <c r="Q31" s="5">
        <v>1</v>
      </c>
      <c r="T31" s="1">
        <v>2</v>
      </c>
      <c r="W31" s="1">
        <v>3</v>
      </c>
      <c r="Z31" s="1">
        <v>4</v>
      </c>
      <c r="AE31" s="1" t="s">
        <v>32</v>
      </c>
      <c r="AF31" s="5">
        <v>1</v>
      </c>
      <c r="AI31" s="1">
        <v>2</v>
      </c>
      <c r="AL31" s="1">
        <v>3</v>
      </c>
      <c r="AO31" s="1">
        <v>4</v>
      </c>
      <c r="AT31" s="2" t="s">
        <v>32</v>
      </c>
      <c r="AU31" s="5">
        <v>1</v>
      </c>
      <c r="AX31" s="1">
        <v>2</v>
      </c>
      <c r="BA31" s="1">
        <v>3</v>
      </c>
      <c r="BD31" s="1">
        <v>4</v>
      </c>
      <c r="BI31" s="1" t="s">
        <v>41</v>
      </c>
      <c r="BJ31" s="5">
        <v>1</v>
      </c>
      <c r="BM31" s="1">
        <v>2</v>
      </c>
      <c r="BP31" s="1">
        <v>3</v>
      </c>
      <c r="BS31" s="1">
        <v>4</v>
      </c>
      <c r="BX31" s="1" t="s">
        <v>32</v>
      </c>
      <c r="BY31" s="5">
        <v>1</v>
      </c>
      <c r="CB31" s="1">
        <v>2</v>
      </c>
      <c r="CE31" s="1">
        <v>3</v>
      </c>
      <c r="CH31" s="1">
        <v>4</v>
      </c>
      <c r="CM31" s="2" t="s">
        <v>32</v>
      </c>
      <c r="CN31" s="5">
        <v>1</v>
      </c>
      <c r="CQ31" s="1">
        <v>2</v>
      </c>
      <c r="CT31" s="1">
        <v>3</v>
      </c>
      <c r="CW31" s="1">
        <v>4</v>
      </c>
      <c r="DB31" s="1" t="s">
        <v>41</v>
      </c>
      <c r="DC31" s="5">
        <v>1</v>
      </c>
      <c r="DF31" s="1">
        <v>2</v>
      </c>
      <c r="DI31" s="1">
        <v>3</v>
      </c>
      <c r="DL31" s="1">
        <v>4</v>
      </c>
      <c r="DQ31" s="1" t="s">
        <v>41</v>
      </c>
      <c r="DR31" s="5">
        <v>1</v>
      </c>
      <c r="DU31" s="1">
        <v>2</v>
      </c>
      <c r="DX31" s="1">
        <v>3</v>
      </c>
      <c r="EA31" s="1">
        <v>4</v>
      </c>
      <c r="EF31" s="2" t="s">
        <v>32</v>
      </c>
      <c r="EG31" s="5">
        <v>1</v>
      </c>
      <c r="EJ31" s="1">
        <v>2</v>
      </c>
      <c r="EM31" s="1">
        <v>3</v>
      </c>
      <c r="EP31" s="1">
        <v>4</v>
      </c>
      <c r="EU31" s="1" t="s">
        <v>41</v>
      </c>
      <c r="EV31" s="5">
        <v>1</v>
      </c>
      <c r="EY31" s="1">
        <v>2</v>
      </c>
      <c r="FB31" s="1">
        <v>3</v>
      </c>
      <c r="FE31" s="1">
        <v>4</v>
      </c>
      <c r="FJ31" s="1" t="s">
        <v>41</v>
      </c>
      <c r="FK31" s="5">
        <v>1</v>
      </c>
      <c r="FN31" s="1">
        <v>2</v>
      </c>
      <c r="FQ31" s="1">
        <v>3</v>
      </c>
      <c r="FT31" s="1">
        <v>4</v>
      </c>
    </row>
    <row r="32" spans="1:178" x14ac:dyDescent="0.25">
      <c r="A32" s="2"/>
      <c r="B32" s="1" t="s">
        <v>43</v>
      </c>
      <c r="D32" s="1" t="s">
        <v>44</v>
      </c>
      <c r="E32" s="1" t="s">
        <v>43</v>
      </c>
      <c r="G32" s="1" t="s">
        <v>44</v>
      </c>
      <c r="H32" s="1" t="s">
        <v>43</v>
      </c>
      <c r="J32" s="1" t="s">
        <v>44</v>
      </c>
      <c r="K32" s="1" t="s">
        <v>43</v>
      </c>
      <c r="M32" s="1" t="s">
        <v>44</v>
      </c>
      <c r="P32" s="5"/>
      <c r="Q32" s="1" t="s">
        <v>43</v>
      </c>
      <c r="S32" s="1" t="s">
        <v>44</v>
      </c>
      <c r="T32" s="1" t="s">
        <v>43</v>
      </c>
      <c r="V32" s="1" t="s">
        <v>44</v>
      </c>
      <c r="W32" s="1" t="s">
        <v>43</v>
      </c>
      <c r="Y32" s="1" t="s">
        <v>44</v>
      </c>
      <c r="Z32" s="1" t="s">
        <v>43</v>
      </c>
      <c r="AB32" s="1" t="s">
        <v>44</v>
      </c>
      <c r="AE32" s="5"/>
      <c r="AF32" s="1" t="s">
        <v>43</v>
      </c>
      <c r="AH32" s="1" t="s">
        <v>44</v>
      </c>
      <c r="AI32" s="1" t="s">
        <v>43</v>
      </c>
      <c r="AK32" s="1" t="s">
        <v>44</v>
      </c>
      <c r="AL32" s="1" t="s">
        <v>43</v>
      </c>
      <c r="AN32" s="1" t="s">
        <v>44</v>
      </c>
      <c r="AO32" s="1" t="s">
        <v>43</v>
      </c>
      <c r="AQ32" s="1" t="s">
        <v>44</v>
      </c>
      <c r="AT32" s="2"/>
      <c r="AU32" s="1" t="s">
        <v>43</v>
      </c>
      <c r="AW32" s="1" t="s">
        <v>44</v>
      </c>
      <c r="AX32" s="1" t="s">
        <v>43</v>
      </c>
      <c r="AZ32" s="1" t="s">
        <v>44</v>
      </c>
      <c r="BA32" s="1" t="s">
        <v>43</v>
      </c>
      <c r="BC32" s="1" t="s">
        <v>44</v>
      </c>
      <c r="BD32" s="1" t="s">
        <v>43</v>
      </c>
      <c r="BF32" s="1" t="s">
        <v>44</v>
      </c>
      <c r="BI32" s="5"/>
      <c r="BJ32" s="1" t="s">
        <v>43</v>
      </c>
      <c r="BL32" s="1" t="s">
        <v>44</v>
      </c>
      <c r="BM32" s="1" t="s">
        <v>43</v>
      </c>
      <c r="BO32" s="1" t="s">
        <v>44</v>
      </c>
      <c r="BP32" s="1" t="s">
        <v>43</v>
      </c>
      <c r="BR32" s="1" t="s">
        <v>44</v>
      </c>
      <c r="BS32" s="1" t="s">
        <v>43</v>
      </c>
      <c r="BU32" s="1" t="s">
        <v>44</v>
      </c>
      <c r="BX32" s="5"/>
      <c r="BY32" s="1" t="s">
        <v>43</v>
      </c>
      <c r="CA32" s="1" t="s">
        <v>44</v>
      </c>
      <c r="CB32" s="1" t="s">
        <v>43</v>
      </c>
      <c r="CD32" s="1" t="s">
        <v>44</v>
      </c>
      <c r="CE32" s="1" t="s">
        <v>43</v>
      </c>
      <c r="CG32" s="1" t="s">
        <v>44</v>
      </c>
      <c r="CH32" s="1" t="s">
        <v>43</v>
      </c>
      <c r="CJ32" s="1" t="s">
        <v>44</v>
      </c>
      <c r="CM32" s="2"/>
      <c r="CN32" s="1" t="s">
        <v>43</v>
      </c>
      <c r="CP32" s="1" t="s">
        <v>44</v>
      </c>
      <c r="CQ32" s="1" t="s">
        <v>43</v>
      </c>
      <c r="CS32" s="1" t="s">
        <v>44</v>
      </c>
      <c r="CT32" s="1" t="s">
        <v>43</v>
      </c>
      <c r="CV32" s="1" t="s">
        <v>44</v>
      </c>
      <c r="CW32" s="1" t="s">
        <v>43</v>
      </c>
      <c r="CY32" s="1" t="s">
        <v>44</v>
      </c>
      <c r="DB32" s="5"/>
      <c r="DC32" s="1" t="s">
        <v>43</v>
      </c>
      <c r="DE32" s="1" t="s">
        <v>44</v>
      </c>
      <c r="DF32" s="1" t="s">
        <v>43</v>
      </c>
      <c r="DH32" s="1" t="s">
        <v>44</v>
      </c>
      <c r="DI32" s="1" t="s">
        <v>43</v>
      </c>
      <c r="DK32" s="1" t="s">
        <v>44</v>
      </c>
      <c r="DL32" s="1" t="s">
        <v>43</v>
      </c>
      <c r="DN32" s="1" t="s">
        <v>44</v>
      </c>
      <c r="DQ32" s="5"/>
      <c r="DR32" s="1" t="s">
        <v>43</v>
      </c>
      <c r="DT32" s="1" t="s">
        <v>44</v>
      </c>
      <c r="DU32" s="1" t="s">
        <v>43</v>
      </c>
      <c r="DW32" s="1" t="s">
        <v>44</v>
      </c>
      <c r="DX32" s="1" t="s">
        <v>43</v>
      </c>
      <c r="DZ32" s="1" t="s">
        <v>44</v>
      </c>
      <c r="EA32" s="1" t="s">
        <v>43</v>
      </c>
      <c r="EC32" s="1" t="s">
        <v>44</v>
      </c>
      <c r="EF32" s="2"/>
      <c r="EG32" s="1" t="s">
        <v>43</v>
      </c>
      <c r="EI32" s="1" t="s">
        <v>44</v>
      </c>
      <c r="EJ32" s="1" t="s">
        <v>43</v>
      </c>
      <c r="EL32" s="1" t="s">
        <v>44</v>
      </c>
      <c r="EM32" s="1" t="s">
        <v>43</v>
      </c>
      <c r="EO32" s="1" t="s">
        <v>44</v>
      </c>
      <c r="EP32" s="1" t="s">
        <v>43</v>
      </c>
      <c r="ER32" s="1" t="s">
        <v>44</v>
      </c>
      <c r="EU32" s="5"/>
      <c r="EV32" s="1" t="s">
        <v>43</v>
      </c>
      <c r="EX32" s="1" t="s">
        <v>44</v>
      </c>
      <c r="EY32" s="1" t="s">
        <v>43</v>
      </c>
      <c r="FA32" s="1" t="s">
        <v>44</v>
      </c>
      <c r="FB32" s="1" t="s">
        <v>43</v>
      </c>
      <c r="FD32" s="1" t="s">
        <v>44</v>
      </c>
      <c r="FE32" s="1" t="s">
        <v>43</v>
      </c>
      <c r="FG32" s="1" t="s">
        <v>44</v>
      </c>
      <c r="FJ32" s="5"/>
      <c r="FK32" s="1" t="s">
        <v>43</v>
      </c>
      <c r="FM32" s="1" t="s">
        <v>44</v>
      </c>
      <c r="FN32" s="1" t="s">
        <v>43</v>
      </c>
      <c r="FP32" s="1" t="s">
        <v>44</v>
      </c>
      <c r="FQ32" s="1" t="s">
        <v>43</v>
      </c>
      <c r="FS32" s="1" t="s">
        <v>44</v>
      </c>
      <c r="FT32" s="1" t="s">
        <v>43</v>
      </c>
      <c r="FV32" s="1" t="s">
        <v>44</v>
      </c>
    </row>
    <row r="33" spans="1:178" x14ac:dyDescent="0.25">
      <c r="A33" s="2"/>
      <c r="B33" s="1">
        <v>1</v>
      </c>
      <c r="C33" s="1">
        <v>1608.40582053355</v>
      </c>
      <c r="D33" s="1">
        <f>AVERAGE(C33:C35)</f>
        <v>1750.0199642209734</v>
      </c>
      <c r="E33" s="1">
        <v>1</v>
      </c>
      <c r="F33" s="1">
        <v>1738.2031047865501</v>
      </c>
      <c r="G33" s="1">
        <f>AVERAGE(F33:F35)</f>
        <v>1860.7225586070169</v>
      </c>
      <c r="H33" s="1">
        <v>1</v>
      </c>
      <c r="I33" s="1">
        <v>1527.05361050328</v>
      </c>
      <c r="J33" s="1">
        <f>AVERAGE(I33:I35)</f>
        <v>1689.9496208438734</v>
      </c>
      <c r="K33" s="1">
        <v>1</v>
      </c>
      <c r="L33" s="1">
        <v>1766.4663400085201</v>
      </c>
      <c r="M33" s="1">
        <f>AVERAGE(L33:L35)</f>
        <v>1915.6708113921668</v>
      </c>
      <c r="P33" s="5"/>
      <c r="Q33" s="1">
        <v>1</v>
      </c>
      <c r="R33" s="1">
        <v>1919.61451247166</v>
      </c>
      <c r="S33" s="1">
        <f>AVERAGE(R33:R35)</f>
        <v>2056.1462027090533</v>
      </c>
      <c r="T33" s="1">
        <v>1</v>
      </c>
      <c r="U33" s="1">
        <v>1286.8533778767601</v>
      </c>
      <c r="V33" s="1">
        <f>AVERAGE(U33:U35)</f>
        <v>1392.6003210372801</v>
      </c>
      <c r="W33" s="1">
        <v>1</v>
      </c>
      <c r="X33" s="1">
        <v>1324.4469541410001</v>
      </c>
      <c r="Y33" s="1">
        <f>AVERAGE(X33:X35)</f>
        <v>1407.4039453233399</v>
      </c>
      <c r="Z33" s="1">
        <v>1</v>
      </c>
      <c r="AA33" s="1">
        <v>1321.7641119779701</v>
      </c>
      <c r="AB33" s="1">
        <f>AVERAGE(AA33:AA35)</f>
        <v>1425.6354633397168</v>
      </c>
      <c r="AE33" s="5"/>
      <c r="AF33" s="1">
        <v>1</v>
      </c>
      <c r="AG33" s="1">
        <v>1121.8856900931401</v>
      </c>
      <c r="AH33" s="1">
        <f>AVERAGE(AG33:AG35)</f>
        <v>1192.0608150011567</v>
      </c>
      <c r="AI33" s="1">
        <v>1</v>
      </c>
      <c r="AJ33" s="1">
        <v>1134.54477412457</v>
      </c>
      <c r="AK33" s="1">
        <f>AVERAGE(AJ33:AJ35)</f>
        <v>1197.1188123628765</v>
      </c>
      <c r="AL33" s="1">
        <v>1</v>
      </c>
      <c r="AM33" s="1">
        <v>1144.4049542272501</v>
      </c>
      <c r="AN33" s="1">
        <f>AVERAGE(AM33:AM35)</f>
        <v>1198.8263126130967</v>
      </c>
      <c r="AO33" s="1">
        <v>1</v>
      </c>
      <c r="AP33" s="1">
        <v>1108.7709518392101</v>
      </c>
      <c r="AQ33" s="1">
        <f>AVERAGE(AP33:AP35)</f>
        <v>1198.9620289764966</v>
      </c>
      <c r="AT33" s="2"/>
      <c r="AU33" s="1">
        <v>1</v>
      </c>
      <c r="AV33" s="1">
        <v>1321.91327237462</v>
      </c>
      <c r="AW33" s="1">
        <f>AVERAGE(AV33:AV35)</f>
        <v>1395.0280103347432</v>
      </c>
      <c r="AX33" s="1">
        <v>1</v>
      </c>
      <c r="AY33" s="1">
        <v>1384.62206952304</v>
      </c>
      <c r="AZ33" s="1">
        <f>AVERAGE(AY33:AY35)</f>
        <v>1349.6117730806466</v>
      </c>
      <c r="BA33" s="1">
        <v>1</v>
      </c>
      <c r="BB33" s="1">
        <v>1301.7917169280299</v>
      </c>
      <c r="BC33" s="1">
        <f>AVERAGE(BB33:BB35)</f>
        <v>1357.1239963519299</v>
      </c>
      <c r="BD33" s="1">
        <v>1</v>
      </c>
      <c r="BE33" s="1">
        <v>1267.87483530962</v>
      </c>
      <c r="BF33" s="1">
        <f>AVERAGE(BE33:BE35)</f>
        <v>1346.3659112525834</v>
      </c>
      <c r="BI33" s="5"/>
      <c r="BJ33" s="1">
        <v>1</v>
      </c>
      <c r="BK33" s="1">
        <v>1284.5206742164901</v>
      </c>
      <c r="BL33" s="1">
        <f>AVERAGE(BK33:BK35)</f>
        <v>1305.6041955532066</v>
      </c>
      <c r="BM33" s="1">
        <v>1</v>
      </c>
      <c r="BN33" s="1">
        <v>1239.89966216216</v>
      </c>
      <c r="BO33" s="1">
        <f>AVERAGE(BN33:BN35)</f>
        <v>1275.3691284781266</v>
      </c>
      <c r="BP33" s="1">
        <v>1</v>
      </c>
      <c r="BQ33" s="1">
        <v>1243.65058179329</v>
      </c>
      <c r="BR33" s="1">
        <f>AVERAGE(BQ33:BQ35)</f>
        <v>1296.8961689479067</v>
      </c>
      <c r="BS33" s="1">
        <v>1</v>
      </c>
      <c r="BT33" s="1">
        <v>1289.9976562500001</v>
      </c>
      <c r="BU33" s="1">
        <f>AVERAGE(BT33:BT35)</f>
        <v>1375.3184840263966</v>
      </c>
      <c r="BX33" s="5"/>
      <c r="BY33" s="1">
        <v>1</v>
      </c>
      <c r="BZ33" s="1">
        <v>1175.2003507233701</v>
      </c>
      <c r="CA33" s="1">
        <f>AVERAGE(BZ33:BZ35)</f>
        <v>1244.3923504355801</v>
      </c>
      <c r="CB33" s="1">
        <v>1</v>
      </c>
      <c r="CC33" s="1">
        <v>1305.00505731625</v>
      </c>
      <c r="CD33" s="1">
        <f>AVERAGE(CC33:CC35)</f>
        <v>1350.8810550644232</v>
      </c>
      <c r="CE33" s="1">
        <v>1</v>
      </c>
      <c r="CF33" s="1">
        <v>1148.41977309562</v>
      </c>
      <c r="CG33" s="1">
        <f>AVERAGE(CF33:CF35)</f>
        <v>1214.5417385829169</v>
      </c>
      <c r="CH33" s="1">
        <v>1</v>
      </c>
      <c r="CI33" s="1">
        <v>1142.6420626895899</v>
      </c>
      <c r="CJ33" s="1">
        <f>AVERAGE(CI33:CI35)</f>
        <v>1223.8530887853565</v>
      </c>
      <c r="CM33" s="2"/>
      <c r="CN33" s="1">
        <v>1</v>
      </c>
      <c r="CO33" s="1">
        <v>1448.0970289582499</v>
      </c>
      <c r="CP33" s="1">
        <f>AVERAGE(CO33:CO35)</f>
        <v>1503.6929119477534</v>
      </c>
      <c r="CQ33" s="1">
        <v>1</v>
      </c>
      <c r="CR33" s="1">
        <v>1439.5314437555401</v>
      </c>
      <c r="CS33" s="1">
        <f>AVERAGE(CR33:CR35)</f>
        <v>1544.0271466202801</v>
      </c>
      <c r="CT33" s="1">
        <v>1</v>
      </c>
      <c r="CU33" s="1">
        <v>1547.6150134048301</v>
      </c>
      <c r="CV33" s="1">
        <f>AVERAGE(CU33:CU35)</f>
        <v>1609.8064448632167</v>
      </c>
      <c r="CW33" s="1">
        <v>1</v>
      </c>
      <c r="CX33" s="1">
        <v>1371.78050541516</v>
      </c>
      <c r="CY33" s="1">
        <f>AVERAGE(CX33:CX35)</f>
        <v>1501.1412448548169</v>
      </c>
      <c r="DB33" s="5"/>
      <c r="DC33" s="1">
        <v>1</v>
      </c>
      <c r="DD33" s="1">
        <v>1775.2033574971399</v>
      </c>
      <c r="DE33" s="1">
        <f>AVERAGE(DD33:DD35)</f>
        <v>1915.13080331998</v>
      </c>
      <c r="DF33" s="1">
        <v>1</v>
      </c>
      <c r="DG33" s="1">
        <v>1845.5391239236201</v>
      </c>
      <c r="DH33" s="1">
        <f>AVERAGE(DG33:DG35)</f>
        <v>1893.2827118532068</v>
      </c>
      <c r="DI33" s="1">
        <v>1</v>
      </c>
      <c r="DJ33" s="1">
        <v>2138.4456521739098</v>
      </c>
      <c r="DK33" s="1">
        <f>AVERAGE(DJ33:DJ35)</f>
        <v>2262.45915959792</v>
      </c>
      <c r="DL33" s="1">
        <v>1</v>
      </c>
      <c r="DM33" s="1">
        <v>2112.7628783323298</v>
      </c>
      <c r="DN33" s="1">
        <f>AVERAGE(DM33:DM35)</f>
        <v>2262.2641554796996</v>
      </c>
      <c r="DQ33" s="5"/>
      <c r="DR33" s="1">
        <v>1</v>
      </c>
      <c r="DS33" s="1">
        <v>858.02797202797206</v>
      </c>
      <c r="DT33" s="1">
        <f>AVERAGE(DS33:DS35)</f>
        <v>897.81892803446999</v>
      </c>
      <c r="DU33" s="1">
        <v>1</v>
      </c>
      <c r="DV33" s="1">
        <v>848.83928571428601</v>
      </c>
      <c r="DW33" s="1">
        <f>AVERAGE(DV33:DV35)</f>
        <v>898.61292099426862</v>
      </c>
      <c r="DX33" s="1">
        <v>1</v>
      </c>
      <c r="DY33" s="1">
        <v>894.11541088094702</v>
      </c>
      <c r="DZ33" s="1">
        <f>AVERAGE(DY33:DY35)</f>
        <v>929.85398811978393</v>
      </c>
      <c r="EA33" s="1">
        <v>1</v>
      </c>
      <c r="EB33" s="1">
        <v>886.97894395853598</v>
      </c>
      <c r="EC33" s="1">
        <f>AVERAGE(EB33:EB35)</f>
        <v>925.27333170954262</v>
      </c>
      <c r="EF33" s="2"/>
      <c r="EG33" s="1">
        <v>1</v>
      </c>
      <c r="EH33" s="1">
        <v>1396.0995500562401</v>
      </c>
      <c r="EI33" s="1">
        <f>AVERAGE(EH33:EH35)</f>
        <v>1487.7302676729166</v>
      </c>
      <c r="EJ33" s="1">
        <v>1</v>
      </c>
      <c r="EK33" s="1">
        <v>1279.0183551847399</v>
      </c>
      <c r="EL33" s="1">
        <f>AVERAGE(EK33:EK35)</f>
        <v>1340.4234472068133</v>
      </c>
      <c r="EM33" s="1">
        <v>1</v>
      </c>
      <c r="EN33" s="1">
        <v>1326.2258706467701</v>
      </c>
      <c r="EO33" s="1">
        <f>AVERAGE(EN33:EN35)</f>
        <v>1411.5323031893633</v>
      </c>
      <c r="EP33" s="1">
        <v>1</v>
      </c>
      <c r="EQ33" s="1">
        <v>1009.18586640852</v>
      </c>
      <c r="ER33" s="1">
        <f>AVERAGE(EQ33:EQ35)</f>
        <v>1082.4691305165368</v>
      </c>
      <c r="EU33" s="5"/>
      <c r="EV33" s="1">
        <v>1</v>
      </c>
      <c r="EW33" s="1">
        <v>1278.26944971537</v>
      </c>
      <c r="EX33" s="1">
        <f>AVERAGE(EW33:EW35)</f>
        <v>1371.9838487646566</v>
      </c>
      <c r="EY33" s="1">
        <v>1</v>
      </c>
      <c r="EZ33" s="1">
        <v>2361.2090339597798</v>
      </c>
      <c r="FA33" s="1">
        <f>AVERAGE(EZ33:EZ35)</f>
        <v>2519.59253811381</v>
      </c>
      <c r="FB33" s="1">
        <v>1</v>
      </c>
      <c r="FC33" s="1">
        <v>1998.6175340551899</v>
      </c>
      <c r="FD33" s="1">
        <f>AVERAGE(FC33:FC35)</f>
        <v>2098.8655855822199</v>
      </c>
      <c r="FE33" s="1">
        <v>1</v>
      </c>
      <c r="FF33" s="1">
        <v>2050.7975440805999</v>
      </c>
      <c r="FG33" s="1">
        <f>AVERAGE(FF33:FF35)</f>
        <v>2229.379810822953</v>
      </c>
      <c r="FJ33" s="5"/>
      <c r="FK33" s="1">
        <v>1</v>
      </c>
      <c r="FL33" s="1">
        <v>957.27546825034301</v>
      </c>
      <c r="FM33" s="1">
        <f>AVERAGE(FL33:FL35)</f>
        <v>952.75489948174936</v>
      </c>
      <c r="FN33" s="1">
        <v>1</v>
      </c>
      <c r="FO33" s="1">
        <v>915.73718791064402</v>
      </c>
      <c r="FP33" s="1">
        <f>AVERAGE(FO33:FO35)</f>
        <v>959.83513682966475</v>
      </c>
      <c r="FQ33" s="1">
        <v>1</v>
      </c>
      <c r="FR33" s="1">
        <v>942.21876704855401</v>
      </c>
      <c r="FS33" s="1">
        <f>AVERAGE(FR33:FR35)</f>
        <v>981.39108645869658</v>
      </c>
      <c r="FT33" s="1">
        <v>1</v>
      </c>
      <c r="FU33" s="1">
        <v>963.02932790223997</v>
      </c>
      <c r="FV33" s="1">
        <f>AVERAGE(FU33:FU35)</f>
        <v>1008.5889625451333</v>
      </c>
    </row>
    <row r="34" spans="1:178" x14ac:dyDescent="0.25">
      <c r="A34" s="2"/>
      <c r="B34" s="1">
        <v>2</v>
      </c>
      <c r="C34" s="1">
        <v>1849.547956293</v>
      </c>
      <c r="E34" s="1">
        <v>2</v>
      </c>
      <c r="F34" s="1">
        <v>1955.78628902478</v>
      </c>
      <c r="H34" s="1">
        <v>2</v>
      </c>
      <c r="I34" s="1">
        <v>1806.58935361217</v>
      </c>
      <c r="K34" s="1">
        <v>2</v>
      </c>
      <c r="L34" s="1">
        <v>2061.0115163147798</v>
      </c>
      <c r="P34" s="5"/>
      <c r="Q34" s="1">
        <v>2</v>
      </c>
      <c r="R34" s="1">
        <v>2152.8170103092798</v>
      </c>
      <c r="T34" s="1">
        <v>2</v>
      </c>
      <c r="U34" s="1">
        <v>1473.7078235076001</v>
      </c>
      <c r="W34" s="1">
        <v>2</v>
      </c>
      <c r="X34" s="1">
        <v>1464.9917525773201</v>
      </c>
      <c r="Z34" s="1">
        <v>2</v>
      </c>
      <c r="AA34" s="1">
        <v>1504.1665899677901</v>
      </c>
      <c r="AE34" s="5"/>
      <c r="AF34" s="1">
        <v>2</v>
      </c>
      <c r="AG34" s="1">
        <v>1250.1836037574701</v>
      </c>
      <c r="AI34" s="1">
        <v>2</v>
      </c>
      <c r="AJ34" s="1">
        <v>1247.5432923570299</v>
      </c>
      <c r="AL34" s="1">
        <v>2</v>
      </c>
      <c r="AM34" s="1">
        <v>1238.3410810810799</v>
      </c>
      <c r="AO34" s="1">
        <v>2</v>
      </c>
      <c r="AP34" s="1">
        <v>1255.1890547263699</v>
      </c>
      <c r="AT34" s="2"/>
      <c r="AU34" s="1">
        <v>2</v>
      </c>
      <c r="AV34" s="1">
        <v>1455.4544191217301</v>
      </c>
      <c r="AX34" s="1">
        <v>2</v>
      </c>
      <c r="AY34" s="1">
        <v>1334.5699272433301</v>
      </c>
      <c r="BA34" s="1">
        <v>2</v>
      </c>
      <c r="BB34" s="1">
        <v>1414.84086365454</v>
      </c>
      <c r="BD34" s="1">
        <v>2</v>
      </c>
      <c r="BE34" s="1">
        <v>1415.3240863055901</v>
      </c>
      <c r="BI34" s="5"/>
      <c r="BJ34" s="1">
        <v>2</v>
      </c>
      <c r="BK34" s="1">
        <v>1334.0168332456601</v>
      </c>
      <c r="BM34" s="1">
        <v>2</v>
      </c>
      <c r="BN34" s="1">
        <v>1296.11567164179</v>
      </c>
      <c r="BP34" s="1">
        <v>2</v>
      </c>
      <c r="BQ34" s="1">
        <v>1336.8847596317801</v>
      </c>
      <c r="BS34" s="1">
        <v>2</v>
      </c>
      <c r="BT34" s="1">
        <v>1412.1986089644499</v>
      </c>
      <c r="BX34" s="5"/>
      <c r="BY34" s="1">
        <v>2</v>
      </c>
      <c r="BZ34" s="1">
        <v>1301.8347252747301</v>
      </c>
      <c r="CB34" s="1">
        <v>2</v>
      </c>
      <c r="CC34" s="1">
        <v>1428.5801759133999</v>
      </c>
      <c r="CE34" s="1">
        <v>2</v>
      </c>
      <c r="CF34" s="1">
        <v>1260.8177041228801</v>
      </c>
      <c r="CH34" s="1">
        <v>2</v>
      </c>
      <c r="CI34" s="1">
        <v>1305.4067710965101</v>
      </c>
      <c r="CM34" s="2"/>
      <c r="CN34" s="1">
        <v>2</v>
      </c>
      <c r="CO34" s="1">
        <v>1590.0774436090201</v>
      </c>
      <c r="CQ34" s="1">
        <v>2</v>
      </c>
      <c r="CR34" s="1">
        <v>1626.3217031342399</v>
      </c>
      <c r="CT34" s="1">
        <v>2</v>
      </c>
      <c r="CU34" s="1">
        <v>1673.67077417627</v>
      </c>
      <c r="CW34" s="1">
        <v>2</v>
      </c>
      <c r="CX34" s="1">
        <v>1585.2037640246101</v>
      </c>
      <c r="DB34" s="5"/>
      <c r="DC34" s="1">
        <v>2</v>
      </c>
      <c r="DD34" s="1">
        <v>2035.31533232628</v>
      </c>
      <c r="DF34" s="1">
        <v>2</v>
      </c>
      <c r="DG34" s="1">
        <v>2006.69763103899</v>
      </c>
      <c r="DI34" s="1">
        <v>2</v>
      </c>
      <c r="DJ34" s="1">
        <v>2355.6317058468999</v>
      </c>
      <c r="DL34" s="1">
        <v>2</v>
      </c>
      <c r="DM34" s="1">
        <v>2373.0476858345</v>
      </c>
      <c r="DQ34" s="5"/>
      <c r="DR34" s="1">
        <v>2</v>
      </c>
      <c r="DS34" s="1">
        <v>930.14502038439105</v>
      </c>
      <c r="DU34" s="1">
        <v>2</v>
      </c>
      <c r="DV34" s="1">
        <v>936.09260832625296</v>
      </c>
      <c r="DX34" s="1">
        <v>2</v>
      </c>
      <c r="DY34" s="1">
        <v>940.44064707222606</v>
      </c>
      <c r="EA34" s="1">
        <v>2</v>
      </c>
      <c r="EB34" s="1">
        <v>941.87781350482305</v>
      </c>
      <c r="EF34" s="2"/>
      <c r="EG34" s="1">
        <v>2</v>
      </c>
      <c r="EH34" s="1">
        <v>1552.1641285956</v>
      </c>
      <c r="EJ34" s="1">
        <v>2</v>
      </c>
      <c r="EK34" s="1">
        <v>1394.5174141221401</v>
      </c>
      <c r="EM34" s="1">
        <v>2</v>
      </c>
      <c r="EN34" s="1">
        <v>1459.9025674786001</v>
      </c>
      <c r="EP34" s="1">
        <v>2</v>
      </c>
      <c r="EQ34" s="1">
        <v>1133.3832684824899</v>
      </c>
      <c r="EU34" s="5"/>
      <c r="EV34" s="1">
        <v>2</v>
      </c>
      <c r="EW34" s="1">
        <v>1439.1528521903599</v>
      </c>
      <c r="EY34" s="1">
        <v>2</v>
      </c>
      <c r="EZ34" s="1">
        <v>2676.2583936800502</v>
      </c>
      <c r="FB34" s="1">
        <v>2</v>
      </c>
      <c r="FC34" s="1">
        <v>2161.6033461136299</v>
      </c>
      <c r="FE34" s="1">
        <v>2</v>
      </c>
      <c r="FF34" s="1">
        <v>2354.2301163156199</v>
      </c>
      <c r="FJ34" s="5"/>
      <c r="FK34" s="1">
        <v>2</v>
      </c>
      <c r="FL34" s="1">
        <v>949.37048880767497</v>
      </c>
      <c r="FN34" s="1">
        <v>2</v>
      </c>
      <c r="FO34" s="1">
        <v>963.29128440367003</v>
      </c>
      <c r="FQ34" s="1">
        <v>2</v>
      </c>
      <c r="FR34" s="1">
        <v>998.90419161676596</v>
      </c>
      <c r="FT34" s="1">
        <v>2</v>
      </c>
      <c r="FU34" s="1">
        <v>1033.77664768104</v>
      </c>
    </row>
    <row r="35" spans="1:178" x14ac:dyDescent="0.25">
      <c r="A35" s="2"/>
      <c r="B35" s="1">
        <v>3</v>
      </c>
      <c r="C35" s="1">
        <v>1792.10611583637</v>
      </c>
      <c r="E35" s="1">
        <v>3</v>
      </c>
      <c r="F35" s="1">
        <v>1888.1782820097201</v>
      </c>
      <c r="H35" s="1">
        <v>3</v>
      </c>
      <c r="I35" s="1">
        <v>1736.2058984161699</v>
      </c>
      <c r="K35" s="1">
        <v>3</v>
      </c>
      <c r="L35" s="1">
        <v>1919.5345778532001</v>
      </c>
      <c r="P35" s="5"/>
      <c r="Q35" s="1">
        <v>3</v>
      </c>
      <c r="R35" s="1">
        <v>2096.0070853462198</v>
      </c>
      <c r="T35" s="1">
        <v>3</v>
      </c>
      <c r="U35" s="1">
        <v>1417.2397617274801</v>
      </c>
      <c r="W35" s="1">
        <v>3</v>
      </c>
      <c r="X35" s="1">
        <v>1432.7731292517001</v>
      </c>
      <c r="Z35" s="1">
        <v>3</v>
      </c>
      <c r="AA35" s="1">
        <v>1450.9756880733901</v>
      </c>
      <c r="AE35" s="5"/>
      <c r="AF35" s="1">
        <v>3</v>
      </c>
      <c r="AG35" s="1">
        <v>1204.1131511528599</v>
      </c>
      <c r="AI35" s="1">
        <v>3</v>
      </c>
      <c r="AJ35" s="1">
        <v>1209.26837060703</v>
      </c>
      <c r="AL35" s="1">
        <v>3</v>
      </c>
      <c r="AM35" s="1">
        <v>1213.73290253096</v>
      </c>
      <c r="AO35" s="1">
        <v>3</v>
      </c>
      <c r="AP35" s="1">
        <v>1232.9260803639099</v>
      </c>
      <c r="AT35" s="2"/>
      <c r="AU35" s="1">
        <v>3</v>
      </c>
      <c r="AV35" s="1">
        <v>1407.7163395078801</v>
      </c>
      <c r="AX35" s="1">
        <v>3</v>
      </c>
      <c r="AY35" s="1">
        <v>1329.6433224755699</v>
      </c>
      <c r="BA35" s="1">
        <v>3</v>
      </c>
      <c r="BB35" s="1">
        <v>1354.73940847322</v>
      </c>
      <c r="BD35" s="1">
        <v>3</v>
      </c>
      <c r="BE35" s="1">
        <v>1355.89881214254</v>
      </c>
      <c r="BI35" s="5"/>
      <c r="BJ35" s="1">
        <v>3</v>
      </c>
      <c r="BK35" s="1">
        <v>1298.2750791974699</v>
      </c>
      <c r="BM35" s="1">
        <v>3</v>
      </c>
      <c r="BN35" s="1">
        <v>1290.09205163043</v>
      </c>
      <c r="BP35" s="1">
        <v>3</v>
      </c>
      <c r="BQ35" s="1">
        <v>1310.1531654186499</v>
      </c>
      <c r="BS35" s="1">
        <v>3</v>
      </c>
      <c r="BT35" s="1">
        <v>1423.7591868647401</v>
      </c>
      <c r="BX35" s="5"/>
      <c r="BY35" s="1">
        <v>3</v>
      </c>
      <c r="BZ35" s="1">
        <v>1256.14197530864</v>
      </c>
      <c r="CB35" s="1">
        <v>3</v>
      </c>
      <c r="CC35" s="1">
        <v>1319.0579319636199</v>
      </c>
      <c r="CE35" s="1">
        <v>3</v>
      </c>
      <c r="CF35" s="1">
        <v>1234.3877385302501</v>
      </c>
      <c r="CH35" s="1">
        <v>3</v>
      </c>
      <c r="CI35" s="1">
        <v>1223.5104325699699</v>
      </c>
      <c r="CM35" s="2"/>
      <c r="CN35" s="1">
        <v>3</v>
      </c>
      <c r="CO35" s="1">
        <v>1472.9042632759899</v>
      </c>
      <c r="CQ35" s="1">
        <v>3</v>
      </c>
      <c r="CR35" s="1">
        <v>1566.22829297106</v>
      </c>
      <c r="CT35" s="1">
        <v>3</v>
      </c>
      <c r="CU35" s="1">
        <v>1608.1335470085501</v>
      </c>
      <c r="CW35" s="1">
        <v>3</v>
      </c>
      <c r="CX35" s="1">
        <v>1546.4394651246801</v>
      </c>
      <c r="DB35" s="5"/>
      <c r="DC35" s="1">
        <v>3</v>
      </c>
      <c r="DD35" s="1">
        <v>1934.87372013652</v>
      </c>
      <c r="DF35" s="1">
        <v>3</v>
      </c>
      <c r="DG35" s="1">
        <v>1827.6113805970101</v>
      </c>
      <c r="DI35" s="1">
        <v>3</v>
      </c>
      <c r="DJ35" s="1">
        <v>2293.3001207729499</v>
      </c>
      <c r="DL35" s="1">
        <v>3</v>
      </c>
      <c r="DM35" s="1">
        <v>2300.98190227227</v>
      </c>
      <c r="DQ35" s="5"/>
      <c r="DR35" s="1">
        <v>3</v>
      </c>
      <c r="DS35" s="1">
        <v>905.28379169104699</v>
      </c>
      <c r="DU35" s="1">
        <v>3</v>
      </c>
      <c r="DV35" s="1">
        <v>910.90686894226701</v>
      </c>
      <c r="DX35" s="1">
        <v>3</v>
      </c>
      <c r="DY35" s="1">
        <v>955.00590640617895</v>
      </c>
      <c r="EA35" s="1">
        <v>3</v>
      </c>
      <c r="EB35" s="1">
        <v>946.96323766526905</v>
      </c>
      <c r="EF35" s="2"/>
      <c r="EG35" s="1">
        <v>3</v>
      </c>
      <c r="EH35" s="1">
        <v>1514.92712436691</v>
      </c>
      <c r="EJ35" s="1">
        <v>3</v>
      </c>
      <c r="EK35" s="1">
        <v>1347.73457231356</v>
      </c>
      <c r="EM35" s="1">
        <v>3</v>
      </c>
      <c r="EN35" s="1">
        <v>1448.4684714427201</v>
      </c>
      <c r="EP35" s="1">
        <v>3</v>
      </c>
      <c r="EQ35" s="1">
        <v>1104.8382566585999</v>
      </c>
      <c r="EU35" s="5"/>
      <c r="EV35" s="1">
        <v>3</v>
      </c>
      <c r="EW35" s="1">
        <v>1398.5292443882399</v>
      </c>
      <c r="EY35" s="1">
        <v>3</v>
      </c>
      <c r="EZ35" s="1">
        <v>2521.3101867015998</v>
      </c>
      <c r="FB35" s="1">
        <v>3</v>
      </c>
      <c r="FC35" s="1">
        <v>2136.3758765778398</v>
      </c>
      <c r="FE35" s="1">
        <v>3</v>
      </c>
      <c r="FF35" s="1">
        <v>2283.1117720726402</v>
      </c>
      <c r="FJ35" s="5"/>
      <c r="FK35" s="1">
        <v>3</v>
      </c>
      <c r="FL35" s="1">
        <v>951.61874138722999</v>
      </c>
      <c r="FN35" s="1">
        <v>3</v>
      </c>
      <c r="FO35" s="1">
        <v>1000.47693817468</v>
      </c>
      <c r="FQ35" s="1">
        <v>3</v>
      </c>
      <c r="FR35" s="1">
        <v>1003.05030071077</v>
      </c>
      <c r="FT35" s="1">
        <v>3</v>
      </c>
      <c r="FU35" s="1">
        <v>1028.96091205212</v>
      </c>
    </row>
    <row r="36" spans="1:178" x14ac:dyDescent="0.25">
      <c r="A36" s="2"/>
      <c r="B36" s="1" t="s">
        <v>34</v>
      </c>
      <c r="D36" s="1" t="s">
        <v>42</v>
      </c>
      <c r="E36" s="1" t="s">
        <v>34</v>
      </c>
      <c r="G36" s="1" t="s">
        <v>42</v>
      </c>
      <c r="H36" s="1" t="s">
        <v>34</v>
      </c>
      <c r="J36" s="1" t="s">
        <v>42</v>
      </c>
      <c r="K36" s="1" t="s">
        <v>34</v>
      </c>
      <c r="M36" s="1" t="s">
        <v>42</v>
      </c>
      <c r="P36" s="5"/>
      <c r="Q36" s="1" t="s">
        <v>34</v>
      </c>
      <c r="S36" s="1" t="s">
        <v>42</v>
      </c>
      <c r="T36" s="1" t="s">
        <v>34</v>
      </c>
      <c r="V36" s="1" t="s">
        <v>42</v>
      </c>
      <c r="W36" s="1" t="s">
        <v>34</v>
      </c>
      <c r="Y36" s="1" t="s">
        <v>42</v>
      </c>
      <c r="Z36" s="1" t="s">
        <v>34</v>
      </c>
      <c r="AB36" s="1" t="s">
        <v>42</v>
      </c>
      <c r="AE36" s="5"/>
      <c r="AF36" s="1" t="s">
        <v>34</v>
      </c>
      <c r="AH36" s="1" t="s">
        <v>42</v>
      </c>
      <c r="AI36" s="1" t="s">
        <v>34</v>
      </c>
      <c r="AK36" s="1" t="s">
        <v>42</v>
      </c>
      <c r="AL36" s="1" t="s">
        <v>34</v>
      </c>
      <c r="AN36" s="1" t="s">
        <v>42</v>
      </c>
      <c r="AO36" s="1" t="s">
        <v>34</v>
      </c>
      <c r="AQ36" s="1" t="s">
        <v>42</v>
      </c>
      <c r="AT36" s="2"/>
      <c r="AU36" s="1" t="s">
        <v>34</v>
      </c>
      <c r="AW36" s="1" t="s">
        <v>42</v>
      </c>
      <c r="AX36" s="1" t="s">
        <v>34</v>
      </c>
      <c r="AZ36" s="1" t="s">
        <v>42</v>
      </c>
      <c r="BA36" s="1" t="s">
        <v>34</v>
      </c>
      <c r="BC36" s="1" t="s">
        <v>42</v>
      </c>
      <c r="BD36" s="1" t="s">
        <v>34</v>
      </c>
      <c r="BF36" s="1" t="s">
        <v>42</v>
      </c>
      <c r="BI36" s="5"/>
      <c r="BJ36" s="1" t="s">
        <v>34</v>
      </c>
      <c r="BL36" s="1" t="s">
        <v>42</v>
      </c>
      <c r="BM36" s="1" t="s">
        <v>34</v>
      </c>
      <c r="BO36" s="1" t="s">
        <v>42</v>
      </c>
      <c r="BP36" s="1" t="s">
        <v>34</v>
      </c>
      <c r="BR36" s="1" t="s">
        <v>42</v>
      </c>
      <c r="BS36" s="1" t="s">
        <v>34</v>
      </c>
      <c r="BU36" s="1" t="s">
        <v>42</v>
      </c>
      <c r="BX36" s="5"/>
      <c r="BY36" s="1" t="s">
        <v>34</v>
      </c>
      <c r="CA36" s="1" t="s">
        <v>42</v>
      </c>
      <c r="CB36" s="1" t="s">
        <v>34</v>
      </c>
      <c r="CD36" s="1" t="s">
        <v>42</v>
      </c>
      <c r="CE36" s="1" t="s">
        <v>34</v>
      </c>
      <c r="CG36" s="1" t="s">
        <v>42</v>
      </c>
      <c r="CH36" s="1" t="s">
        <v>34</v>
      </c>
      <c r="CJ36" s="1" t="s">
        <v>42</v>
      </c>
      <c r="CM36" s="2"/>
      <c r="CN36" s="1" t="s">
        <v>34</v>
      </c>
      <c r="CP36" s="1" t="s">
        <v>42</v>
      </c>
      <c r="CQ36" s="1" t="s">
        <v>34</v>
      </c>
      <c r="CS36" s="1" t="s">
        <v>42</v>
      </c>
      <c r="CT36" s="1" t="s">
        <v>34</v>
      </c>
      <c r="CV36" s="1" t="s">
        <v>42</v>
      </c>
      <c r="CW36" s="1" t="s">
        <v>34</v>
      </c>
      <c r="CY36" s="1" t="s">
        <v>42</v>
      </c>
      <c r="DB36" s="5"/>
      <c r="DC36" s="1" t="s">
        <v>34</v>
      </c>
      <c r="DE36" s="1" t="s">
        <v>42</v>
      </c>
      <c r="DF36" s="1" t="s">
        <v>34</v>
      </c>
      <c r="DH36" s="1" t="s">
        <v>42</v>
      </c>
      <c r="DI36" s="1" t="s">
        <v>34</v>
      </c>
      <c r="DK36" s="1" t="s">
        <v>42</v>
      </c>
      <c r="DL36" s="1" t="s">
        <v>34</v>
      </c>
      <c r="DN36" s="1" t="s">
        <v>42</v>
      </c>
      <c r="DQ36" s="5"/>
      <c r="DR36" s="1" t="s">
        <v>34</v>
      </c>
      <c r="DT36" s="1" t="s">
        <v>42</v>
      </c>
      <c r="DU36" s="1" t="s">
        <v>34</v>
      </c>
      <c r="DW36" s="1" t="s">
        <v>42</v>
      </c>
      <c r="DX36" s="1" t="s">
        <v>34</v>
      </c>
      <c r="DZ36" s="1" t="s">
        <v>42</v>
      </c>
      <c r="EA36" s="1" t="s">
        <v>34</v>
      </c>
      <c r="EC36" s="1" t="s">
        <v>42</v>
      </c>
      <c r="EF36" s="2"/>
      <c r="EG36" s="1" t="s">
        <v>34</v>
      </c>
      <c r="EI36" s="1" t="s">
        <v>42</v>
      </c>
      <c r="EJ36" s="1" t="s">
        <v>34</v>
      </c>
      <c r="EL36" s="1" t="s">
        <v>42</v>
      </c>
      <c r="EM36" s="1" t="s">
        <v>34</v>
      </c>
      <c r="EO36" s="1" t="s">
        <v>42</v>
      </c>
      <c r="EP36" s="1" t="s">
        <v>34</v>
      </c>
      <c r="ER36" s="1" t="s">
        <v>42</v>
      </c>
      <c r="EU36" s="5"/>
      <c r="EV36" s="1" t="s">
        <v>34</v>
      </c>
      <c r="EX36" s="1" t="s">
        <v>42</v>
      </c>
      <c r="EY36" s="1" t="s">
        <v>34</v>
      </c>
      <c r="FA36" s="1" t="s">
        <v>42</v>
      </c>
      <c r="FB36" s="1" t="s">
        <v>34</v>
      </c>
      <c r="FD36" s="1" t="s">
        <v>42</v>
      </c>
      <c r="FE36" s="1" t="s">
        <v>34</v>
      </c>
      <c r="FG36" s="1" t="s">
        <v>42</v>
      </c>
      <c r="FJ36" s="5"/>
      <c r="FK36" s="1" t="s">
        <v>34</v>
      </c>
      <c r="FM36" s="1" t="s">
        <v>42</v>
      </c>
      <c r="FN36" s="1" t="s">
        <v>34</v>
      </c>
      <c r="FP36" s="1" t="s">
        <v>42</v>
      </c>
      <c r="FQ36" s="1" t="s">
        <v>34</v>
      </c>
      <c r="FS36" s="1" t="s">
        <v>42</v>
      </c>
      <c r="FT36" s="1" t="s">
        <v>34</v>
      </c>
      <c r="FV36" s="1" t="s">
        <v>42</v>
      </c>
    </row>
    <row r="37" spans="1:178" x14ac:dyDescent="0.25">
      <c r="A37" s="2"/>
      <c r="B37" s="1">
        <v>1</v>
      </c>
      <c r="C37" s="1">
        <v>1563.9410569105701</v>
      </c>
      <c r="D37" s="1">
        <f>C37-1750</f>
        <v>-186.05894308942993</v>
      </c>
      <c r="E37" s="1">
        <v>1</v>
      </c>
      <c r="F37" s="1">
        <v>2190.0343087790102</v>
      </c>
      <c r="G37" s="1">
        <f>F37-1861</f>
        <v>329.03430877901019</v>
      </c>
      <c r="H37" s="1">
        <v>1</v>
      </c>
      <c r="I37" s="1">
        <v>1716.4410413476301</v>
      </c>
      <c r="J37" s="1">
        <f>I37-1690</f>
        <v>26.441041347630062</v>
      </c>
      <c r="K37" s="1">
        <v>1</v>
      </c>
      <c r="L37" s="1">
        <v>1922.9956140350901</v>
      </c>
      <c r="M37" s="1">
        <f>L37-1916</f>
        <v>6.9956140350900569</v>
      </c>
      <c r="P37" s="5"/>
      <c r="Q37" s="1">
        <v>1</v>
      </c>
      <c r="R37" s="1">
        <v>1909.06924101198</v>
      </c>
      <c r="S37" s="1">
        <f>R37-2056</f>
        <v>-146.93075898801999</v>
      </c>
      <c r="T37" s="1">
        <v>1</v>
      </c>
      <c r="U37" s="1">
        <v>1485.72077185017</v>
      </c>
      <c r="V37" s="1">
        <f>U37-1393</f>
        <v>92.720771850169967</v>
      </c>
      <c r="W37" s="1">
        <v>1</v>
      </c>
      <c r="X37" s="1">
        <v>1558.0159914712201</v>
      </c>
      <c r="Y37" s="1">
        <f>X37-1407</f>
        <v>151.0159914712201</v>
      </c>
      <c r="Z37" s="1">
        <v>1</v>
      </c>
      <c r="AA37" s="1">
        <v>1343.6232201533401</v>
      </c>
      <c r="AB37" s="1">
        <f>AA37-1426</f>
        <v>-82.376779846659929</v>
      </c>
      <c r="AE37" s="5"/>
      <c r="AF37" s="1">
        <v>1</v>
      </c>
      <c r="AG37" s="1">
        <v>1264.1387604070301</v>
      </c>
      <c r="AH37" s="1">
        <f>AG37-1192</f>
        <v>72.138760407030077</v>
      </c>
      <c r="AI37" s="1">
        <v>1</v>
      </c>
      <c r="AJ37" s="1">
        <v>1237.28468323978</v>
      </c>
      <c r="AK37" s="1">
        <f>AJ37-1197</f>
        <v>40.284683239779952</v>
      </c>
      <c r="AL37" s="1">
        <v>1</v>
      </c>
      <c r="AM37" s="1">
        <v>1167.59331175836</v>
      </c>
      <c r="AN37" s="1">
        <f>AM37-1199</f>
        <v>-31.40668824164004</v>
      </c>
      <c r="AO37" s="1">
        <v>1</v>
      </c>
      <c r="AP37" s="1">
        <v>1164.8512221041401</v>
      </c>
      <c r="AQ37" s="1">
        <f>AP37-1199</f>
        <v>-34.148777895859894</v>
      </c>
      <c r="AT37" s="2"/>
      <c r="AU37" s="1">
        <v>1</v>
      </c>
      <c r="AV37" s="1">
        <v>1413.2846803377599</v>
      </c>
      <c r="AW37" s="1">
        <f>AV37-1395</f>
        <v>18.284680337759937</v>
      </c>
      <c r="AX37" s="1">
        <v>1</v>
      </c>
      <c r="AY37" s="1">
        <v>1322.9055793991399</v>
      </c>
      <c r="AZ37" s="1">
        <f>AY37-1350</f>
        <v>-27.094420600860076</v>
      </c>
      <c r="BA37" s="1">
        <v>1</v>
      </c>
      <c r="BB37" s="1">
        <v>1312.557</v>
      </c>
      <c r="BC37" s="1">
        <f>BB37-1357</f>
        <v>-44.442999999999984</v>
      </c>
      <c r="BD37" s="1">
        <v>1</v>
      </c>
      <c r="BE37" s="1">
        <v>1280.4766467065899</v>
      </c>
      <c r="BF37" s="1">
        <f>BE37-1346</f>
        <v>-65.523353293410082</v>
      </c>
      <c r="BI37" s="5"/>
      <c r="BJ37" s="1">
        <v>1</v>
      </c>
      <c r="BK37" s="1">
        <v>1258.4403183023901</v>
      </c>
      <c r="BL37" s="1">
        <f>BK37-1306</f>
        <v>-47.559681697609903</v>
      </c>
      <c r="BM37" s="1">
        <v>1</v>
      </c>
      <c r="BN37" s="1">
        <v>1444.35502121641</v>
      </c>
      <c r="BO37" s="1">
        <f>BN37-1275</f>
        <v>169.35502121641002</v>
      </c>
      <c r="BP37" s="1">
        <v>1</v>
      </c>
      <c r="BQ37" s="1">
        <v>1261.1442035815301</v>
      </c>
      <c r="BR37" s="1">
        <f>BQ37-1297</f>
        <v>-35.855796418469936</v>
      </c>
      <c r="BS37" s="1">
        <v>1</v>
      </c>
      <c r="BT37" s="1">
        <v>1445.7883817427401</v>
      </c>
      <c r="BU37" s="1">
        <f>BT37-1375</f>
        <v>70.788381742740057</v>
      </c>
      <c r="BX37" s="5"/>
      <c r="BY37" s="1">
        <v>1</v>
      </c>
      <c r="BZ37" s="1">
        <v>1281.5416666666699</v>
      </c>
      <c r="CA37" s="1">
        <f>BZ37-1244</f>
        <v>37.541666666669926</v>
      </c>
      <c r="CB37" s="1">
        <v>1</v>
      </c>
      <c r="CC37" s="1">
        <v>1466.5716180371401</v>
      </c>
      <c r="CD37" s="1">
        <f>CC37-1351</f>
        <v>115.57161803714007</v>
      </c>
      <c r="CE37" s="1">
        <v>1</v>
      </c>
      <c r="CF37" s="1">
        <v>1260.81291172596</v>
      </c>
      <c r="CG37" s="1">
        <f>CF37-1215</f>
        <v>45.812911725960021</v>
      </c>
      <c r="CH37" s="1">
        <v>1</v>
      </c>
      <c r="CI37" s="1">
        <v>1337.1896887159501</v>
      </c>
      <c r="CJ37" s="1">
        <f>CI37-1224</f>
        <v>113.18968871595007</v>
      </c>
      <c r="CM37" s="2"/>
      <c r="CN37" s="1">
        <v>1</v>
      </c>
      <c r="CO37" s="1">
        <v>1665.4303030302999</v>
      </c>
      <c r="CP37" s="1">
        <f>CO37-1504</f>
        <v>161.43030303029991</v>
      </c>
      <c r="CQ37" s="1">
        <v>1</v>
      </c>
      <c r="CR37" s="1">
        <v>1566.51791530945</v>
      </c>
      <c r="CS37" s="1">
        <f>CR37-1544</f>
        <v>22.517915309450018</v>
      </c>
      <c r="CT37" s="1">
        <v>1</v>
      </c>
      <c r="CU37" s="1">
        <v>1960.6322115384601</v>
      </c>
      <c r="CV37" s="1">
        <f>CU37-1610</f>
        <v>350.63221153846007</v>
      </c>
      <c r="CW37" s="1">
        <v>1</v>
      </c>
      <c r="CX37" s="1">
        <v>1902.0947761194</v>
      </c>
      <c r="CY37" s="1">
        <f>CX37-1501</f>
        <v>401.09477611939997</v>
      </c>
      <c r="DB37" s="5"/>
      <c r="DC37" s="1">
        <v>1</v>
      </c>
      <c r="DD37" s="1">
        <v>2022.82583170254</v>
      </c>
      <c r="DE37" s="1">
        <f>DD37-1915</f>
        <v>107.82583170253997</v>
      </c>
      <c r="DF37" s="1">
        <v>1</v>
      </c>
      <c r="DG37" s="1">
        <v>2223.7139896373101</v>
      </c>
      <c r="DH37" s="1">
        <f>DG37-1893</f>
        <v>330.71398963731008</v>
      </c>
      <c r="DI37" s="1">
        <v>1</v>
      </c>
      <c r="DJ37" s="1">
        <v>2728.5595984943502</v>
      </c>
      <c r="DK37" s="1">
        <f>DJ37-2262</f>
        <v>466.55959849435021</v>
      </c>
      <c r="DL37" s="1">
        <v>1</v>
      </c>
      <c r="DM37" s="1">
        <v>2537.0344108446302</v>
      </c>
      <c r="DN37" s="1">
        <f>DM37-2262</f>
        <v>275.0344108446302</v>
      </c>
      <c r="DQ37" s="5"/>
      <c r="DR37" s="1">
        <v>1</v>
      </c>
      <c r="DS37" s="1">
        <v>1137.4766118836901</v>
      </c>
      <c r="DT37" s="1">
        <f>DS37-898</f>
        <v>239.47661188369011</v>
      </c>
      <c r="DU37" s="1">
        <v>1</v>
      </c>
      <c r="DV37" s="1">
        <v>1154.16103896104</v>
      </c>
      <c r="DW37" s="1">
        <f>DV37-899</f>
        <v>255.16103896104005</v>
      </c>
      <c r="DX37" s="1">
        <v>1</v>
      </c>
      <c r="DY37" s="1">
        <v>1086.12234042553</v>
      </c>
      <c r="DZ37" s="1">
        <f>DY37-930</f>
        <v>156.12234042552996</v>
      </c>
      <c r="EA37" s="1">
        <v>1</v>
      </c>
      <c r="EB37" s="1">
        <v>1170.8517397881999</v>
      </c>
      <c r="EC37" s="1">
        <f>EB37-925</f>
        <v>245.85173978819989</v>
      </c>
      <c r="EF37" s="2"/>
      <c r="EG37" s="1">
        <v>1</v>
      </c>
      <c r="EH37" s="1">
        <v>1956.65721331689</v>
      </c>
      <c r="EI37" s="1">
        <f>EH37-1488</f>
        <v>468.65721331688997</v>
      </c>
      <c r="EJ37" s="1">
        <v>1</v>
      </c>
      <c r="EK37" s="1">
        <v>1396.5592948717899</v>
      </c>
      <c r="EL37" s="1">
        <f>EK37-1340</f>
        <v>56.559294871789916</v>
      </c>
      <c r="EM37" s="1">
        <v>1</v>
      </c>
      <c r="EN37" s="1">
        <v>1523.0413793103401</v>
      </c>
      <c r="EO37" s="1">
        <f>EN37-1412</f>
        <v>111.04137931034006</v>
      </c>
      <c r="EP37" s="1">
        <v>1</v>
      </c>
      <c r="EQ37" s="1">
        <v>1374.19307359307</v>
      </c>
      <c r="ER37" s="1">
        <f>EQ37-1082</f>
        <v>292.19307359307004</v>
      </c>
      <c r="EU37" s="5"/>
      <c r="EV37" s="1">
        <v>1</v>
      </c>
      <c r="EW37" s="1">
        <v>1386.91374407583</v>
      </c>
      <c r="EX37" s="1">
        <f>EW37-1372</f>
        <v>14.913744075829982</v>
      </c>
      <c r="EY37" s="1">
        <v>1</v>
      </c>
      <c r="EZ37" s="1">
        <v>2915.0552952202402</v>
      </c>
      <c r="FA37" s="1">
        <f>EZ37-2520</f>
        <v>395.05529522024017</v>
      </c>
      <c r="FB37" s="1">
        <v>1</v>
      </c>
      <c r="FC37" s="1">
        <v>2224.91425908667</v>
      </c>
      <c r="FD37" s="1">
        <f>FC37-2099</f>
        <v>125.91425908666997</v>
      </c>
      <c r="FE37" s="1">
        <v>1</v>
      </c>
      <c r="FF37" s="1">
        <v>2208.6095890411002</v>
      </c>
      <c r="FG37" s="1">
        <f>FF37-2229</f>
        <v>-20.390410958899793</v>
      </c>
      <c r="FJ37" s="5"/>
      <c r="FK37" s="1">
        <v>1</v>
      </c>
      <c r="FL37" s="1">
        <v>1164.3407984420601</v>
      </c>
      <c r="FM37" s="1">
        <f t="shared" ref="FM37:FM61" si="4">FL37-953</f>
        <v>211.34079844206008</v>
      </c>
      <c r="FN37" s="1">
        <v>1</v>
      </c>
      <c r="FO37" s="1">
        <v>1157.3652968036499</v>
      </c>
      <c r="FP37" s="1">
        <f t="shared" ref="FP37:FP61" si="5">FO37-960</f>
        <v>197.36529680364993</v>
      </c>
      <c r="FQ37" s="1">
        <v>1</v>
      </c>
      <c r="FR37" s="1">
        <v>1141.6769570010999</v>
      </c>
      <c r="FS37" s="1">
        <f t="shared" ref="FS37:FS61" si="6">FR37-981</f>
        <v>160.67695700109994</v>
      </c>
      <c r="FT37" s="1">
        <v>1</v>
      </c>
      <c r="FU37" s="1">
        <v>1208.2047569803501</v>
      </c>
      <c r="FV37" s="1">
        <f t="shared" ref="FV37:FV61" si="7">FU37-1009</f>
        <v>199.20475698035011</v>
      </c>
    </row>
    <row r="38" spans="1:178" x14ac:dyDescent="0.25">
      <c r="A38" s="2"/>
      <c r="B38" s="1">
        <v>2</v>
      </c>
      <c r="C38" s="1">
        <v>1552.5193482688401</v>
      </c>
      <c r="D38" s="1">
        <f t="shared" ref="D38:D61" si="8">C38-1750</f>
        <v>-197.48065173115992</v>
      </c>
      <c r="E38" s="1">
        <v>2</v>
      </c>
      <c r="F38" s="1">
        <v>2191.0450450450398</v>
      </c>
      <c r="G38" s="1">
        <f t="shared" ref="G38:G61" si="9">F38-1861</f>
        <v>330.04504504503984</v>
      </c>
      <c r="H38" s="1">
        <v>2</v>
      </c>
      <c r="I38" s="1">
        <v>1674.2599388379199</v>
      </c>
      <c r="J38" s="1">
        <f t="shared" ref="J38:J61" si="10">I38-1690</f>
        <v>-15.74006116208011</v>
      </c>
      <c r="K38" s="1">
        <v>2</v>
      </c>
      <c r="L38" s="1">
        <v>1890.6072463768101</v>
      </c>
      <c r="M38" s="1">
        <f t="shared" ref="M38:M61" si="11">L38-1916</f>
        <v>-25.392753623189947</v>
      </c>
      <c r="P38" s="5"/>
      <c r="Q38" s="1">
        <v>2</v>
      </c>
      <c r="R38" s="1">
        <v>1914.5678191489401</v>
      </c>
      <c r="S38" s="1">
        <f t="shared" ref="S38:S61" si="12">R38-2056</f>
        <v>-141.43218085105991</v>
      </c>
      <c r="T38" s="1">
        <v>2</v>
      </c>
      <c r="U38" s="1">
        <v>1373.5954022988501</v>
      </c>
      <c r="V38" s="1">
        <f t="shared" ref="V38:V61" si="13">U38-1393</f>
        <v>-19.404597701149896</v>
      </c>
      <c r="W38" s="1">
        <v>2</v>
      </c>
      <c r="X38" s="1">
        <v>1432.7771855010701</v>
      </c>
      <c r="Y38" s="1">
        <f t="shared" ref="Y38:Y61" si="14">X38-1407</f>
        <v>25.777185501070107</v>
      </c>
      <c r="Z38" s="1">
        <v>2</v>
      </c>
      <c r="AA38" s="1">
        <v>1339.0361050328199</v>
      </c>
      <c r="AB38" s="1">
        <f t="shared" ref="AB38:AB61" si="15">AA38-1426</f>
        <v>-86.963894967180067</v>
      </c>
      <c r="AE38" s="5"/>
      <c r="AF38" s="1">
        <v>2</v>
      </c>
      <c r="AG38" s="1">
        <v>1247.9962859795701</v>
      </c>
      <c r="AH38" s="1">
        <f t="shared" ref="AH38:AH61" si="16">AG38-1192</f>
        <v>55.996285979570075</v>
      </c>
      <c r="AI38" s="1">
        <v>2</v>
      </c>
      <c r="AJ38" s="1">
        <v>1236.70424836601</v>
      </c>
      <c r="AK38" s="1">
        <f t="shared" ref="AK38:AK61" si="17">AJ38-1197</f>
        <v>39.704248366010006</v>
      </c>
      <c r="AL38" s="1">
        <v>2</v>
      </c>
      <c r="AM38" s="1">
        <v>1289.55686695279</v>
      </c>
      <c r="AN38" s="1">
        <f t="shared" ref="AN38:AN61" si="18">AM38-1199</f>
        <v>90.55686695278996</v>
      </c>
      <c r="AO38" s="1">
        <v>2</v>
      </c>
      <c r="AP38" s="1">
        <v>1218.16422594142</v>
      </c>
      <c r="AQ38" s="1">
        <f t="shared" ref="AQ38:AQ61" si="19">AP38-1199</f>
        <v>19.16422594142</v>
      </c>
      <c r="AT38" s="2"/>
      <c r="AU38" s="1">
        <v>2</v>
      </c>
      <c r="AV38" s="1">
        <v>1394.08421052632</v>
      </c>
      <c r="AW38" s="1">
        <f t="shared" ref="AW38:AW61" si="20">AV38-1395</f>
        <v>-0.91578947367997898</v>
      </c>
      <c r="AX38" s="1">
        <v>2</v>
      </c>
      <c r="AY38" s="1">
        <v>1246.25188374596</v>
      </c>
      <c r="AZ38" s="1">
        <f t="shared" ref="AZ38:AZ61" si="21">AY38-1350</f>
        <v>-103.74811625404004</v>
      </c>
      <c r="BA38" s="1">
        <v>2</v>
      </c>
      <c r="BB38" s="1">
        <v>1350.8747474747499</v>
      </c>
      <c r="BC38" s="1">
        <f t="shared" ref="BC38:BC61" si="22">BB38-1357</f>
        <v>-6.1252525252500618</v>
      </c>
      <c r="BD38" s="1">
        <v>2</v>
      </c>
      <c r="BE38" s="1">
        <v>1337.1611374407601</v>
      </c>
      <c r="BF38" s="1">
        <f t="shared" ref="BF38:BF61" si="23">BE38-1346</f>
        <v>-8.8388625592399421</v>
      </c>
      <c r="BI38" s="5"/>
      <c r="BJ38" s="1">
        <v>2</v>
      </c>
      <c r="BK38" s="1">
        <v>1271.36472148541</v>
      </c>
      <c r="BL38" s="1">
        <f t="shared" ref="BL38:BL61" si="24">BK38-1306</f>
        <v>-34.635278514590027</v>
      </c>
      <c r="BM38" s="1">
        <v>2</v>
      </c>
      <c r="BN38" s="1">
        <v>1478.09631728045</v>
      </c>
      <c r="BO38" s="1">
        <f t="shared" ref="BO38:BO61" si="25">BN38-1275</f>
        <v>203.09631728044997</v>
      </c>
      <c r="BP38" s="1">
        <v>2</v>
      </c>
      <c r="BQ38" s="1">
        <v>1271.4325842696601</v>
      </c>
      <c r="BR38" s="1">
        <f t="shared" ref="BR38:BR61" si="26">BQ38-1297</f>
        <v>-25.567415730339917</v>
      </c>
      <c r="BS38" s="1">
        <v>2</v>
      </c>
      <c r="BT38" s="1">
        <v>1470.7334732423899</v>
      </c>
      <c r="BU38" s="1">
        <f t="shared" ref="BU38:BU61" si="27">BT38-1375</f>
        <v>95.733473242389891</v>
      </c>
      <c r="BX38" s="5"/>
      <c r="BY38" s="1">
        <v>2</v>
      </c>
      <c r="BZ38" s="1">
        <v>1358.7061224489801</v>
      </c>
      <c r="CA38" s="1">
        <f t="shared" ref="CA38:CA61" si="28">BZ38-1244</f>
        <v>114.70612244898007</v>
      </c>
      <c r="CB38" s="1">
        <v>2</v>
      </c>
      <c r="CC38" s="1">
        <v>1428.34724091521</v>
      </c>
      <c r="CD38" s="1">
        <f t="shared" ref="CD38:CD61" si="29">CC38-1351</f>
        <v>77.347240915210023</v>
      </c>
      <c r="CE38" s="1">
        <v>2</v>
      </c>
      <c r="CF38" s="1">
        <v>1297.1777188328899</v>
      </c>
      <c r="CG38" s="1">
        <f t="shared" ref="CG38:CG61" si="30">CF38-1215</f>
        <v>82.177718832889923</v>
      </c>
      <c r="CH38" s="1">
        <v>2</v>
      </c>
      <c r="CI38" s="1">
        <v>1299.22144985104</v>
      </c>
      <c r="CJ38" s="1">
        <f t="shared" ref="CJ38:CJ61" si="31">CI38-1224</f>
        <v>75.221449851040006</v>
      </c>
      <c r="CM38" s="2"/>
      <c r="CN38" s="1">
        <v>2</v>
      </c>
      <c r="CO38" s="1">
        <v>1794.15839243499</v>
      </c>
      <c r="CP38" s="1">
        <f t="shared" ref="CP38:CP61" si="32">CO38-1504</f>
        <v>290.15839243498999</v>
      </c>
      <c r="CQ38" s="1">
        <v>2</v>
      </c>
      <c r="CR38" s="1">
        <v>1667.37721238938</v>
      </c>
      <c r="CS38" s="1">
        <f t="shared" ref="CS38:CS61" si="33">CR38-1544</f>
        <v>123.37721238938002</v>
      </c>
      <c r="CT38" s="1">
        <v>2</v>
      </c>
      <c r="CU38" s="1">
        <v>1951.2801932367099</v>
      </c>
      <c r="CV38" s="1">
        <f t="shared" ref="CV38:CV61" si="34">CU38-1610</f>
        <v>341.28019323670992</v>
      </c>
      <c r="CW38" s="1">
        <v>2</v>
      </c>
      <c r="CX38" s="1">
        <v>1822.37072808321</v>
      </c>
      <c r="CY38" s="1">
        <f t="shared" ref="CY38:CY61" si="35">CX38-1501</f>
        <v>321.37072808321</v>
      </c>
      <c r="DB38" s="5"/>
      <c r="DC38" s="1">
        <v>2</v>
      </c>
      <c r="DD38" s="1">
        <v>2029.2089407191399</v>
      </c>
      <c r="DE38" s="1">
        <f t="shared" ref="DE38:DE61" si="36">DD38-1915</f>
        <v>114.20894071913995</v>
      </c>
      <c r="DF38" s="1">
        <v>2</v>
      </c>
      <c r="DG38" s="1">
        <v>2222.0444674250298</v>
      </c>
      <c r="DH38" s="1">
        <f t="shared" ref="DH38:DH61" si="37">DG38-1893</f>
        <v>329.04446742502978</v>
      </c>
      <c r="DI38" s="1">
        <v>2</v>
      </c>
      <c r="DJ38" s="1">
        <v>2840.70906801008</v>
      </c>
      <c r="DK38" s="1">
        <f t="shared" ref="DK38:DK61" si="38">DJ38-2262</f>
        <v>578.70906801008005</v>
      </c>
      <c r="DL38" s="1">
        <v>2</v>
      </c>
      <c r="DM38" s="1">
        <v>2479.3056410256399</v>
      </c>
      <c r="DN38" s="1">
        <f t="shared" ref="DN38:DN61" si="39">DM38-2262</f>
        <v>217.30564102563994</v>
      </c>
      <c r="DQ38" s="5"/>
      <c r="DR38" s="1">
        <v>2</v>
      </c>
      <c r="DS38" s="1">
        <v>1311.68872802482</v>
      </c>
      <c r="DT38" s="1">
        <f t="shared" ref="DT38:DT61" si="40">DS38-898</f>
        <v>413.68872802481997</v>
      </c>
      <c r="DU38" s="1">
        <v>2</v>
      </c>
      <c r="DV38" s="1">
        <v>1252.2681347150301</v>
      </c>
      <c r="DW38" s="1">
        <f t="shared" ref="DW38:DW61" si="41">DV38-899</f>
        <v>353.2681347150301</v>
      </c>
      <c r="DX38" s="1">
        <v>2</v>
      </c>
      <c r="DY38" s="1">
        <v>1165.0999999999999</v>
      </c>
      <c r="DZ38" s="1">
        <f t="shared" ref="DZ38:DZ61" si="42">DY38-930</f>
        <v>235.09999999999991</v>
      </c>
      <c r="EA38" s="1">
        <v>2</v>
      </c>
      <c r="EB38" s="1">
        <v>1188.52679938744</v>
      </c>
      <c r="EC38" s="1">
        <f t="shared" ref="EC38:EC61" si="43">EB38-925</f>
        <v>263.52679938743995</v>
      </c>
      <c r="EF38" s="2"/>
      <c r="EG38" s="1">
        <v>2</v>
      </c>
      <c r="EH38" s="1">
        <v>1986.56694813028</v>
      </c>
      <c r="EI38" s="1">
        <f t="shared" ref="EI38:EI61" si="44">EH38-1488</f>
        <v>498.56694813028002</v>
      </c>
      <c r="EJ38" s="1">
        <v>2</v>
      </c>
      <c r="EK38" s="1">
        <v>1574.4284243048401</v>
      </c>
      <c r="EL38" s="1">
        <f t="shared" ref="EL38:EL61" si="45">EK38-1340</f>
        <v>234.42842430484006</v>
      </c>
      <c r="EM38" s="1">
        <v>2</v>
      </c>
      <c r="EN38" s="1">
        <v>1493.27208976157</v>
      </c>
      <c r="EO38" s="1">
        <f t="shared" ref="EO38:EO61" si="46">EN38-1412</f>
        <v>81.272089761569987</v>
      </c>
      <c r="EP38" s="1">
        <v>2</v>
      </c>
      <c r="EQ38" s="1">
        <v>1412.50259067358</v>
      </c>
      <c r="ER38" s="1">
        <f t="shared" ref="ER38:ER61" si="47">EQ38-1082</f>
        <v>330.50259067358002</v>
      </c>
      <c r="EU38" s="5"/>
      <c r="EV38" s="1">
        <v>2</v>
      </c>
      <c r="EW38" s="1">
        <v>1516.31054131054</v>
      </c>
      <c r="EX38" s="1">
        <f t="shared" ref="EX38:EX61" si="48">EW38-1372</f>
        <v>144.31054131053997</v>
      </c>
      <c r="EY38" s="1">
        <v>2</v>
      </c>
      <c r="EZ38" s="1">
        <v>3019.8732394366202</v>
      </c>
      <c r="FA38" s="1">
        <f t="shared" ref="FA38:FA61" si="49">EZ38-2520</f>
        <v>499.87323943662022</v>
      </c>
      <c r="FB38" s="1">
        <v>2</v>
      </c>
      <c r="FC38" s="1">
        <v>2378.6128133704701</v>
      </c>
      <c r="FD38" s="1">
        <f t="shared" ref="FD38:FD61" si="50">FC38-2099</f>
        <v>279.61281337047012</v>
      </c>
      <c r="FE38" s="1">
        <v>2</v>
      </c>
      <c r="FF38" s="1">
        <v>2306.6495433790001</v>
      </c>
      <c r="FG38" s="1">
        <f t="shared" ref="FG38:FG61" si="51">FF38-2229</f>
        <v>77.649543379000079</v>
      </c>
      <c r="FJ38" s="5"/>
      <c r="FK38" s="1">
        <v>2</v>
      </c>
      <c r="FL38" s="1">
        <v>1115.13188976378</v>
      </c>
      <c r="FM38" s="1">
        <f t="shared" si="4"/>
        <v>162.13188976378001</v>
      </c>
      <c r="FN38" s="1">
        <v>2</v>
      </c>
      <c r="FO38" s="1">
        <v>1268.62627406569</v>
      </c>
      <c r="FP38" s="1">
        <f t="shared" si="5"/>
        <v>308.62627406569004</v>
      </c>
      <c r="FQ38" s="1">
        <v>2</v>
      </c>
      <c r="FR38" s="1">
        <v>1236.1407821229</v>
      </c>
      <c r="FS38" s="1">
        <f t="shared" si="6"/>
        <v>255.14078212289996</v>
      </c>
      <c r="FT38" s="1">
        <v>2</v>
      </c>
      <c r="FU38" s="1">
        <v>1113.64585465711</v>
      </c>
      <c r="FV38" s="1">
        <f t="shared" si="7"/>
        <v>104.64585465711002</v>
      </c>
    </row>
    <row r="39" spans="1:178" x14ac:dyDescent="0.25">
      <c r="A39" s="2"/>
      <c r="B39" s="1">
        <v>3</v>
      </c>
      <c r="C39" s="1">
        <v>1634.2299794661201</v>
      </c>
      <c r="D39" s="1">
        <f t="shared" si="8"/>
        <v>-115.77002053387992</v>
      </c>
      <c r="E39" s="1">
        <v>3</v>
      </c>
      <c r="F39" s="1">
        <v>2308.5392354124701</v>
      </c>
      <c r="G39" s="1">
        <f t="shared" si="9"/>
        <v>447.53923541247013</v>
      </c>
      <c r="H39" s="1">
        <v>3</v>
      </c>
      <c r="I39" s="1">
        <v>1610.2449922958399</v>
      </c>
      <c r="J39" s="1">
        <f t="shared" si="10"/>
        <v>-79.755007704160107</v>
      </c>
      <c r="K39" s="1">
        <v>3</v>
      </c>
      <c r="L39" s="1">
        <v>1881.97950219619</v>
      </c>
      <c r="M39" s="1">
        <f t="shared" si="11"/>
        <v>-34.020497803810031</v>
      </c>
      <c r="P39" s="5"/>
      <c r="Q39" s="1">
        <v>3</v>
      </c>
      <c r="R39" s="1">
        <v>1942.92577597841</v>
      </c>
      <c r="S39" s="1">
        <f t="shared" si="12"/>
        <v>-113.07422402159</v>
      </c>
      <c r="T39" s="1">
        <v>3</v>
      </c>
      <c r="U39" s="1">
        <v>1461.9334098737099</v>
      </c>
      <c r="V39" s="1">
        <f t="shared" si="13"/>
        <v>68.933409873709934</v>
      </c>
      <c r="W39" s="1">
        <v>3</v>
      </c>
      <c r="X39" s="1">
        <v>1459.13796791444</v>
      </c>
      <c r="Y39" s="1">
        <f t="shared" si="14"/>
        <v>52.137967914439969</v>
      </c>
      <c r="Z39" s="1">
        <v>3</v>
      </c>
      <c r="AA39" s="1">
        <v>1365.5170517051699</v>
      </c>
      <c r="AB39" s="1">
        <f t="shared" si="15"/>
        <v>-60.482948294830067</v>
      </c>
      <c r="AE39" s="5"/>
      <c r="AF39" s="1">
        <v>3</v>
      </c>
      <c r="AG39" s="1">
        <v>1324.89298892989</v>
      </c>
      <c r="AH39" s="1">
        <f t="shared" si="16"/>
        <v>132.89298892988995</v>
      </c>
      <c r="AI39" s="1">
        <v>3</v>
      </c>
      <c r="AJ39" s="1">
        <v>1277.3434504792299</v>
      </c>
      <c r="AK39" s="1">
        <f t="shared" si="17"/>
        <v>80.343450479229887</v>
      </c>
      <c r="AL39" s="1">
        <v>3</v>
      </c>
      <c r="AM39" s="1">
        <v>1385.0335135135099</v>
      </c>
      <c r="AN39" s="1">
        <f t="shared" si="18"/>
        <v>186.03351351350989</v>
      </c>
      <c r="AO39" s="1">
        <v>3</v>
      </c>
      <c r="AP39" s="1">
        <v>1264.9452631578899</v>
      </c>
      <c r="AQ39" s="1">
        <f t="shared" si="19"/>
        <v>65.94526315788994</v>
      </c>
      <c r="AT39" s="2"/>
      <c r="AU39" s="1">
        <v>3</v>
      </c>
      <c r="AV39" s="1">
        <v>1389.4202380952399</v>
      </c>
      <c r="AW39" s="1">
        <f t="shared" si="20"/>
        <v>-5.579761904760062</v>
      </c>
      <c r="AX39" s="1">
        <v>3</v>
      </c>
      <c r="AY39" s="1">
        <v>1318.6913183279701</v>
      </c>
      <c r="AZ39" s="1">
        <f t="shared" si="21"/>
        <v>-31.308681672029934</v>
      </c>
      <c r="BA39" s="1">
        <v>3</v>
      </c>
      <c r="BB39" s="1">
        <v>1481.6284860557801</v>
      </c>
      <c r="BC39" s="1">
        <f t="shared" si="22"/>
        <v>124.62848605578006</v>
      </c>
      <c r="BD39" s="1">
        <v>3</v>
      </c>
      <c r="BE39" s="1">
        <v>1450.3879518072299</v>
      </c>
      <c r="BF39" s="1">
        <f t="shared" si="23"/>
        <v>104.38795180722991</v>
      </c>
      <c r="BI39" s="5"/>
      <c r="BJ39" s="1">
        <v>3</v>
      </c>
      <c r="BK39" s="1">
        <v>1320.30211081794</v>
      </c>
      <c r="BL39" s="1">
        <f t="shared" si="24"/>
        <v>14.302110817940047</v>
      </c>
      <c r="BM39" s="1">
        <v>3</v>
      </c>
      <c r="BN39" s="1">
        <v>1384.7468175388999</v>
      </c>
      <c r="BO39" s="1">
        <f t="shared" si="25"/>
        <v>109.7468175388999</v>
      </c>
      <c r="BP39" s="1">
        <v>3</v>
      </c>
      <c r="BQ39" s="1">
        <v>1390.1901211556401</v>
      </c>
      <c r="BR39" s="1">
        <f t="shared" si="26"/>
        <v>93.190121155640099</v>
      </c>
      <c r="BS39" s="1">
        <v>3</v>
      </c>
      <c r="BT39" s="1">
        <v>1527.26195426195</v>
      </c>
      <c r="BU39" s="1">
        <f t="shared" si="27"/>
        <v>152.26195426195</v>
      </c>
      <c r="BX39" s="5"/>
      <c r="BY39" s="1">
        <v>3</v>
      </c>
      <c r="BZ39" s="1">
        <v>1350.26347914547</v>
      </c>
      <c r="CA39" s="1">
        <f t="shared" si="28"/>
        <v>106.26347914547</v>
      </c>
      <c r="CB39" s="1">
        <v>3</v>
      </c>
      <c r="CC39" s="1">
        <v>1456.6331125827801</v>
      </c>
      <c r="CD39" s="1">
        <f t="shared" si="29"/>
        <v>105.63311258278009</v>
      </c>
      <c r="CE39" s="1">
        <v>3</v>
      </c>
      <c r="CF39" s="1">
        <v>1329.2575558475701</v>
      </c>
      <c r="CG39" s="1">
        <f t="shared" si="30"/>
        <v>114.25755584757007</v>
      </c>
      <c r="CH39" s="1">
        <v>3</v>
      </c>
      <c r="CI39" s="1">
        <v>1344.9990205680699</v>
      </c>
      <c r="CJ39" s="1">
        <f t="shared" si="31"/>
        <v>120.99902056806991</v>
      </c>
      <c r="CM39" s="2"/>
      <c r="CN39" s="1">
        <v>3</v>
      </c>
      <c r="CO39" s="1">
        <v>1731.7651331719101</v>
      </c>
      <c r="CP39" s="1">
        <f t="shared" si="32"/>
        <v>227.76513317191007</v>
      </c>
      <c r="CQ39" s="1">
        <v>3</v>
      </c>
      <c r="CR39" s="1">
        <v>1956.40306681271</v>
      </c>
      <c r="CS39" s="1">
        <f t="shared" si="33"/>
        <v>412.40306681270999</v>
      </c>
      <c r="CT39" s="1">
        <v>3</v>
      </c>
      <c r="CU39" s="1">
        <v>1997.8109090909099</v>
      </c>
      <c r="CV39" s="1">
        <f t="shared" si="34"/>
        <v>387.81090909090995</v>
      </c>
      <c r="CW39" s="1">
        <v>3</v>
      </c>
      <c r="CX39" s="1">
        <v>1804.0170118343201</v>
      </c>
      <c r="CY39" s="1">
        <f t="shared" si="35"/>
        <v>303.0170118343201</v>
      </c>
      <c r="DB39" s="5"/>
      <c r="DC39" s="1">
        <v>3</v>
      </c>
      <c r="DD39" s="1">
        <v>2048.8455522971699</v>
      </c>
      <c r="DE39" s="1">
        <f t="shared" si="36"/>
        <v>133.84555229716989</v>
      </c>
      <c r="DF39" s="1">
        <v>3</v>
      </c>
      <c r="DG39" s="1">
        <v>2186.3622129436299</v>
      </c>
      <c r="DH39" s="1">
        <f t="shared" si="37"/>
        <v>293.36221294362986</v>
      </c>
      <c r="DI39" s="1">
        <v>3</v>
      </c>
      <c r="DJ39" s="1">
        <v>2918.84684684685</v>
      </c>
      <c r="DK39" s="1">
        <f t="shared" si="38"/>
        <v>656.84684684684999</v>
      </c>
      <c r="DL39" s="1">
        <v>3</v>
      </c>
      <c r="DM39" s="1">
        <v>2530.9772492244101</v>
      </c>
      <c r="DN39" s="1">
        <f t="shared" si="39"/>
        <v>268.97724922441012</v>
      </c>
      <c r="DQ39" s="5"/>
      <c r="DR39" s="1">
        <v>3</v>
      </c>
      <c r="DS39" s="1">
        <v>1161.51844262295</v>
      </c>
      <c r="DT39" s="1">
        <f t="shared" si="40"/>
        <v>263.51844262295003</v>
      </c>
      <c r="DU39" s="1">
        <v>3</v>
      </c>
      <c r="DV39" s="1">
        <v>1133.9064935064901</v>
      </c>
      <c r="DW39" s="1">
        <f t="shared" si="41"/>
        <v>234.90649350649005</v>
      </c>
      <c r="DX39" s="1">
        <v>3</v>
      </c>
      <c r="DY39" s="1">
        <v>1229.548</v>
      </c>
      <c r="DZ39" s="1">
        <f t="shared" si="42"/>
        <v>299.548</v>
      </c>
      <c r="EA39" s="1">
        <v>3</v>
      </c>
      <c r="EB39" s="1">
        <v>1186.0166666666701</v>
      </c>
      <c r="EC39" s="1">
        <f t="shared" si="43"/>
        <v>261.01666666667006</v>
      </c>
      <c r="EF39" s="2"/>
      <c r="EG39" s="1">
        <v>3</v>
      </c>
      <c r="EH39" s="1">
        <v>1932.8495788206999</v>
      </c>
      <c r="EI39" s="1">
        <f t="shared" si="44"/>
        <v>444.84957882069989</v>
      </c>
      <c r="EJ39" s="1">
        <v>3</v>
      </c>
      <c r="EK39" s="1">
        <v>1517.22816032888</v>
      </c>
      <c r="EL39" s="1">
        <f t="shared" si="45"/>
        <v>177.22816032887999</v>
      </c>
      <c r="EM39" s="1">
        <v>3</v>
      </c>
      <c r="EN39" s="1">
        <v>1574.0323014804801</v>
      </c>
      <c r="EO39" s="1">
        <f t="shared" si="46"/>
        <v>162.0323014804801</v>
      </c>
      <c r="EP39" s="1">
        <v>3</v>
      </c>
      <c r="EQ39" s="1">
        <v>1448.3025862069001</v>
      </c>
      <c r="ER39" s="1">
        <f t="shared" si="47"/>
        <v>366.30258620690006</v>
      </c>
      <c r="EU39" s="5"/>
      <c r="EV39" s="1">
        <v>3</v>
      </c>
      <c r="EW39" s="1">
        <v>1615.6619318181799</v>
      </c>
      <c r="EX39" s="1">
        <f t="shared" si="48"/>
        <v>243.66193181817994</v>
      </c>
      <c r="EY39" s="1">
        <v>3</v>
      </c>
      <c r="EZ39" s="1">
        <v>2958.2201317027302</v>
      </c>
      <c r="FA39" s="1">
        <f t="shared" si="49"/>
        <v>438.22013170273021</v>
      </c>
      <c r="FB39" s="1">
        <v>3</v>
      </c>
      <c r="FC39" s="1">
        <v>2284.6493023255798</v>
      </c>
      <c r="FD39" s="1">
        <f t="shared" si="50"/>
        <v>185.64930232557981</v>
      </c>
      <c r="FE39" s="1">
        <v>3</v>
      </c>
      <c r="FF39" s="1">
        <v>2316.8906605922598</v>
      </c>
      <c r="FG39" s="1">
        <f t="shared" si="51"/>
        <v>87.890660592259792</v>
      </c>
      <c r="FJ39" s="5"/>
      <c r="FK39" s="1">
        <v>3</v>
      </c>
      <c r="FL39" s="1">
        <v>1061.7739726027401</v>
      </c>
      <c r="FM39" s="1">
        <f t="shared" si="4"/>
        <v>108.77397260274006</v>
      </c>
      <c r="FN39" s="1">
        <v>3</v>
      </c>
      <c r="FO39" s="1">
        <v>1304.3862857142899</v>
      </c>
      <c r="FP39" s="1">
        <f t="shared" si="5"/>
        <v>344.3862857142899</v>
      </c>
      <c r="FQ39" s="1">
        <v>3</v>
      </c>
      <c r="FR39" s="1">
        <v>1237.8361774744001</v>
      </c>
      <c r="FS39" s="1">
        <f t="shared" si="6"/>
        <v>256.83617747440007</v>
      </c>
      <c r="FT39" s="1">
        <v>3</v>
      </c>
      <c r="FU39" s="1">
        <v>1192.87991718426</v>
      </c>
      <c r="FV39" s="1">
        <f t="shared" si="7"/>
        <v>183.87991718425997</v>
      </c>
    </row>
    <row r="40" spans="1:178" x14ac:dyDescent="0.25">
      <c r="A40" s="2"/>
      <c r="B40" s="1">
        <v>4</v>
      </c>
      <c r="C40" s="1">
        <v>1794.82520325203</v>
      </c>
      <c r="D40" s="1">
        <f t="shared" si="8"/>
        <v>44.825203252029951</v>
      </c>
      <c r="E40" s="1">
        <v>4</v>
      </c>
      <c r="F40" s="1">
        <v>2252.7185929648199</v>
      </c>
      <c r="G40" s="1">
        <f t="shared" si="9"/>
        <v>391.71859296481989</v>
      </c>
      <c r="H40" s="1">
        <v>4</v>
      </c>
      <c r="I40" s="1">
        <v>1615.0865533230301</v>
      </c>
      <c r="J40" s="1">
        <f t="shared" si="10"/>
        <v>-74.913446676969897</v>
      </c>
      <c r="K40" s="1">
        <v>4</v>
      </c>
      <c r="L40" s="1">
        <v>1864.22998544396</v>
      </c>
      <c r="M40" s="1">
        <f t="shared" si="11"/>
        <v>-51.770014556039996</v>
      </c>
      <c r="P40" s="5"/>
      <c r="Q40" s="1">
        <v>4</v>
      </c>
      <c r="R40" s="1">
        <v>1856.0833333333301</v>
      </c>
      <c r="S40" s="1">
        <f t="shared" si="12"/>
        <v>-199.91666666666993</v>
      </c>
      <c r="T40" s="1">
        <v>4</v>
      </c>
      <c r="U40" s="1">
        <v>1486.9988518943701</v>
      </c>
      <c r="V40" s="1">
        <f t="shared" si="13"/>
        <v>93.998851894370091</v>
      </c>
      <c r="W40" s="1">
        <v>4</v>
      </c>
      <c r="X40" s="1">
        <v>1499.77408993576</v>
      </c>
      <c r="Y40" s="1">
        <f t="shared" si="14"/>
        <v>92.774089935760003</v>
      </c>
      <c r="Z40" s="1">
        <v>4</v>
      </c>
      <c r="AA40" s="1">
        <v>1381.84239130435</v>
      </c>
      <c r="AB40" s="1">
        <f t="shared" si="15"/>
        <v>-44.157608695649969</v>
      </c>
      <c r="AE40" s="5"/>
      <c r="AF40" s="1">
        <v>4</v>
      </c>
      <c r="AG40" s="1">
        <v>1390.06388888889</v>
      </c>
      <c r="AH40" s="1">
        <f t="shared" si="16"/>
        <v>198.06388888889001</v>
      </c>
      <c r="AI40" s="1">
        <v>4</v>
      </c>
      <c r="AJ40" s="1">
        <v>1341.8729773462801</v>
      </c>
      <c r="AK40" s="1">
        <f t="shared" si="17"/>
        <v>144.87297734628009</v>
      </c>
      <c r="AL40" s="1">
        <v>4</v>
      </c>
      <c r="AM40" s="1">
        <v>1347.22258414767</v>
      </c>
      <c r="AN40" s="1">
        <f t="shared" si="18"/>
        <v>148.22258414766998</v>
      </c>
      <c r="AO40" s="1">
        <v>4</v>
      </c>
      <c r="AP40" s="1">
        <v>1265.36691410392</v>
      </c>
      <c r="AQ40" s="1">
        <f t="shared" si="19"/>
        <v>66.366914103919953</v>
      </c>
      <c r="AT40" s="2"/>
      <c r="AU40" s="1">
        <v>4</v>
      </c>
      <c r="AV40" s="1">
        <v>1423.5178571428601</v>
      </c>
      <c r="AW40" s="1">
        <f t="shared" si="20"/>
        <v>28.517857142860066</v>
      </c>
      <c r="AX40" s="1">
        <v>4</v>
      </c>
      <c r="AY40" s="1">
        <v>1287.4457700650801</v>
      </c>
      <c r="AZ40" s="1">
        <f t="shared" si="21"/>
        <v>-62.554229934919931</v>
      </c>
      <c r="BA40" s="1">
        <v>4</v>
      </c>
      <c r="BB40" s="1">
        <v>1389.9010989011001</v>
      </c>
      <c r="BC40" s="1">
        <f t="shared" si="22"/>
        <v>32.901098901100113</v>
      </c>
      <c r="BD40" s="1">
        <v>4</v>
      </c>
      <c r="BE40" s="1">
        <v>1389.4661016949201</v>
      </c>
      <c r="BF40" s="1">
        <f t="shared" si="23"/>
        <v>43.466101694920098</v>
      </c>
      <c r="BI40" s="5"/>
      <c r="BJ40" s="1">
        <v>4</v>
      </c>
      <c r="BK40" s="1">
        <v>1293.73020134228</v>
      </c>
      <c r="BL40" s="1">
        <f t="shared" si="24"/>
        <v>-12.269798657720003</v>
      </c>
      <c r="BM40" s="1">
        <v>4</v>
      </c>
      <c r="BN40" s="1">
        <v>1418.8591749644399</v>
      </c>
      <c r="BO40" s="1">
        <f t="shared" si="25"/>
        <v>143.85917496443994</v>
      </c>
      <c r="BP40" s="1">
        <v>4</v>
      </c>
      <c r="BQ40" s="1">
        <v>1387.8610328638499</v>
      </c>
      <c r="BR40" s="1">
        <f t="shared" si="26"/>
        <v>90.861032863849914</v>
      </c>
      <c r="BS40" s="1">
        <v>4</v>
      </c>
      <c r="BT40" s="1">
        <v>1517.9411146161899</v>
      </c>
      <c r="BU40" s="1">
        <f t="shared" si="27"/>
        <v>142.94111461618991</v>
      </c>
      <c r="BX40" s="5"/>
      <c r="BY40" s="1">
        <v>4</v>
      </c>
      <c r="BZ40" s="1">
        <v>1363.8937691522001</v>
      </c>
      <c r="CA40" s="1">
        <f t="shared" si="28"/>
        <v>119.89376915220009</v>
      </c>
      <c r="CB40" s="1">
        <v>4</v>
      </c>
      <c r="CC40" s="1">
        <v>1518.2255033557001</v>
      </c>
      <c r="CD40" s="1">
        <f t="shared" si="29"/>
        <v>167.22550335570008</v>
      </c>
      <c r="CE40" s="1">
        <v>4</v>
      </c>
      <c r="CF40" s="1">
        <v>1336.0951122853401</v>
      </c>
      <c r="CG40" s="1">
        <f t="shared" si="30"/>
        <v>121.09511228534006</v>
      </c>
      <c r="CH40" s="1">
        <v>4</v>
      </c>
      <c r="CI40" s="1">
        <v>1311.35</v>
      </c>
      <c r="CJ40" s="1">
        <f t="shared" si="31"/>
        <v>87.349999999999909</v>
      </c>
      <c r="CM40" s="2"/>
      <c r="CN40" s="1">
        <v>4</v>
      </c>
      <c r="CO40" s="1">
        <v>1783.2580645161299</v>
      </c>
      <c r="CP40" s="1">
        <f t="shared" si="32"/>
        <v>279.25806451612993</v>
      </c>
      <c r="CQ40" s="1">
        <v>4</v>
      </c>
      <c r="CR40" s="1">
        <v>1842.39337016575</v>
      </c>
      <c r="CS40" s="1">
        <f t="shared" si="33"/>
        <v>298.39337016574996</v>
      </c>
      <c r="CT40" s="1">
        <v>4</v>
      </c>
      <c r="CU40" s="1">
        <v>2094.25988023952</v>
      </c>
      <c r="CV40" s="1">
        <f t="shared" si="34"/>
        <v>484.25988023952004</v>
      </c>
      <c r="CW40" s="1">
        <v>4</v>
      </c>
      <c r="CX40" s="1">
        <v>1735.5263548626599</v>
      </c>
      <c r="CY40" s="1">
        <f t="shared" si="35"/>
        <v>234.5263548626599</v>
      </c>
      <c r="DB40" s="5"/>
      <c r="DC40" s="1">
        <v>4</v>
      </c>
      <c r="DD40" s="1">
        <v>2141.68780487805</v>
      </c>
      <c r="DE40" s="1">
        <f t="shared" si="36"/>
        <v>226.68780487804997</v>
      </c>
      <c r="DF40" s="1">
        <v>4</v>
      </c>
      <c r="DG40" s="1">
        <v>2238.8530318602302</v>
      </c>
      <c r="DH40" s="1">
        <f t="shared" si="37"/>
        <v>345.8530318602302</v>
      </c>
      <c r="DI40" s="1">
        <v>4</v>
      </c>
      <c r="DJ40" s="1">
        <v>2918.1632390745499</v>
      </c>
      <c r="DK40" s="1">
        <f t="shared" si="38"/>
        <v>656.16323907454989</v>
      </c>
      <c r="DL40" s="1">
        <v>4</v>
      </c>
      <c r="DM40" s="1">
        <v>2581.5902489626601</v>
      </c>
      <c r="DN40" s="1">
        <f t="shared" si="39"/>
        <v>319.5902489626601</v>
      </c>
      <c r="DQ40" s="5"/>
      <c r="DR40" s="1">
        <v>4</v>
      </c>
      <c r="DS40" s="1">
        <v>1191.62203913491</v>
      </c>
      <c r="DT40" s="1">
        <f t="shared" si="40"/>
        <v>293.62203913490998</v>
      </c>
      <c r="DU40" s="1">
        <v>4</v>
      </c>
      <c r="DV40" s="1">
        <v>1207.37070063694</v>
      </c>
      <c r="DW40" s="1">
        <f t="shared" si="41"/>
        <v>308.37070063694</v>
      </c>
      <c r="DX40" s="1">
        <v>4</v>
      </c>
      <c r="DY40" s="1">
        <v>1158.85675675676</v>
      </c>
      <c r="DZ40" s="1">
        <f t="shared" si="42"/>
        <v>228.85675675675998</v>
      </c>
      <c r="EA40" s="1">
        <v>4</v>
      </c>
      <c r="EB40" s="1">
        <v>1195.9433384379799</v>
      </c>
      <c r="EC40" s="1">
        <f t="shared" si="43"/>
        <v>270.94333843797995</v>
      </c>
      <c r="EF40" s="2"/>
      <c r="EG40" s="1">
        <v>4</v>
      </c>
      <c r="EH40" s="1">
        <v>2009.17870257038</v>
      </c>
      <c r="EI40" s="1">
        <f t="shared" si="44"/>
        <v>521.17870257037998</v>
      </c>
      <c r="EJ40" s="1">
        <v>4</v>
      </c>
      <c r="EK40" s="1">
        <v>1509.7323076923101</v>
      </c>
      <c r="EL40" s="1">
        <f t="shared" si="45"/>
        <v>169.73230769231009</v>
      </c>
      <c r="EM40" s="1">
        <v>4</v>
      </c>
      <c r="EN40" s="1">
        <v>1563.19647696477</v>
      </c>
      <c r="EO40" s="1">
        <f t="shared" si="46"/>
        <v>151.19647696477</v>
      </c>
      <c r="EP40" s="1">
        <v>4</v>
      </c>
      <c r="EQ40" s="1">
        <v>1404.5684575389901</v>
      </c>
      <c r="ER40" s="1">
        <f t="shared" si="47"/>
        <v>322.56845753899006</v>
      </c>
      <c r="EU40" s="5"/>
      <c r="EV40" s="1">
        <v>4</v>
      </c>
      <c r="EW40" s="1">
        <v>1731.98865784499</v>
      </c>
      <c r="EX40" s="1">
        <f t="shared" si="48"/>
        <v>359.98865784499003</v>
      </c>
      <c r="EY40" s="1">
        <v>4</v>
      </c>
      <c r="EZ40" s="1">
        <v>3000.04775280899</v>
      </c>
      <c r="FA40" s="1">
        <f t="shared" si="49"/>
        <v>480.04775280899003</v>
      </c>
      <c r="FB40" s="1">
        <v>4</v>
      </c>
      <c r="FC40" s="1">
        <v>2271.9174397031502</v>
      </c>
      <c r="FD40" s="1">
        <f t="shared" si="50"/>
        <v>172.91743970315019</v>
      </c>
      <c r="FE40" s="1">
        <v>4</v>
      </c>
      <c r="FF40" s="1">
        <v>2412.9481236203101</v>
      </c>
      <c r="FG40" s="1">
        <f t="shared" si="51"/>
        <v>183.94812362031007</v>
      </c>
      <c r="FJ40" s="5"/>
      <c r="FK40" s="1">
        <v>4</v>
      </c>
      <c r="FL40" s="1">
        <v>1178.654296875</v>
      </c>
      <c r="FM40" s="1">
        <f t="shared" si="4"/>
        <v>225.654296875</v>
      </c>
      <c r="FN40" s="1">
        <v>4</v>
      </c>
      <c r="FO40" s="1">
        <v>1289.4885057471299</v>
      </c>
      <c r="FP40" s="1">
        <f t="shared" si="5"/>
        <v>329.48850574712992</v>
      </c>
      <c r="FQ40" s="1">
        <v>4</v>
      </c>
      <c r="FR40" s="1">
        <v>1370.9821229050301</v>
      </c>
      <c r="FS40" s="1">
        <f t="shared" si="6"/>
        <v>389.98212290503011</v>
      </c>
      <c r="FT40" s="1">
        <v>4</v>
      </c>
      <c r="FU40" s="1">
        <v>1352.28131416838</v>
      </c>
      <c r="FV40" s="1">
        <f t="shared" si="7"/>
        <v>343.28131416838005</v>
      </c>
    </row>
    <row r="41" spans="1:178" x14ac:dyDescent="0.25">
      <c r="A41" s="2"/>
      <c r="B41" s="1">
        <v>5</v>
      </c>
      <c r="C41" s="1">
        <v>1633.6284544524101</v>
      </c>
      <c r="D41" s="1">
        <f t="shared" si="8"/>
        <v>-116.3715455475899</v>
      </c>
      <c r="E41" s="1">
        <v>5</v>
      </c>
      <c r="F41" s="1">
        <v>2149.03410230692</v>
      </c>
      <c r="G41" s="1">
        <f t="shared" si="9"/>
        <v>288.03410230691998</v>
      </c>
      <c r="H41" s="1">
        <v>5</v>
      </c>
      <c r="I41" s="1">
        <v>1612.27217125382</v>
      </c>
      <c r="J41" s="1">
        <f t="shared" si="10"/>
        <v>-77.727828746179966</v>
      </c>
      <c r="K41" s="1">
        <v>5</v>
      </c>
      <c r="L41" s="1">
        <v>1899.84077380952</v>
      </c>
      <c r="M41" s="1">
        <f t="shared" si="11"/>
        <v>-16.159226190480013</v>
      </c>
      <c r="P41" s="5"/>
      <c r="Q41" s="1">
        <v>5</v>
      </c>
      <c r="R41" s="1">
        <v>2018.7393617021301</v>
      </c>
      <c r="S41" s="1">
        <f t="shared" si="12"/>
        <v>-37.260638297869946</v>
      </c>
      <c r="T41" s="1">
        <v>5</v>
      </c>
      <c r="U41" s="1">
        <v>1432.4095563139899</v>
      </c>
      <c r="V41" s="1">
        <f t="shared" si="13"/>
        <v>39.409556313989924</v>
      </c>
      <c r="W41" s="1">
        <v>5</v>
      </c>
      <c r="X41" s="1">
        <v>1506.81176470588</v>
      </c>
      <c r="Y41" s="1">
        <f t="shared" si="14"/>
        <v>99.811764705880023</v>
      </c>
      <c r="Z41" s="1">
        <v>5</v>
      </c>
      <c r="AA41" s="1">
        <v>1324.76713819369</v>
      </c>
      <c r="AB41" s="1">
        <f t="shared" si="15"/>
        <v>-101.23286180630998</v>
      </c>
      <c r="AE41" s="5"/>
      <c r="AF41" s="1">
        <v>5</v>
      </c>
      <c r="AG41" s="1">
        <v>1321.57635009311</v>
      </c>
      <c r="AH41" s="1">
        <f t="shared" si="16"/>
        <v>129.57635009311002</v>
      </c>
      <c r="AI41" s="1">
        <v>5</v>
      </c>
      <c r="AJ41" s="1">
        <v>1350.1956696070599</v>
      </c>
      <c r="AK41" s="1">
        <f t="shared" si="17"/>
        <v>153.19566960705993</v>
      </c>
      <c r="AL41" s="1">
        <v>5</v>
      </c>
      <c r="AM41" s="1">
        <v>1319.32282608696</v>
      </c>
      <c r="AN41" s="1">
        <f t="shared" si="18"/>
        <v>120.32282608696005</v>
      </c>
      <c r="AO41" s="1">
        <v>5</v>
      </c>
      <c r="AP41" s="1">
        <v>1254.2861668426599</v>
      </c>
      <c r="AQ41" s="1">
        <f t="shared" si="19"/>
        <v>55.286166842659895</v>
      </c>
      <c r="AT41" s="2"/>
      <c r="AU41" s="1">
        <v>5</v>
      </c>
      <c r="AV41" s="1">
        <v>1430.4475853945801</v>
      </c>
      <c r="AW41" s="1">
        <f t="shared" si="20"/>
        <v>35.447585394580074</v>
      </c>
      <c r="AX41" s="1">
        <v>5</v>
      </c>
      <c r="AY41" s="1">
        <v>1534.12634989201</v>
      </c>
      <c r="AZ41" s="1">
        <f t="shared" si="21"/>
        <v>184.12634989201001</v>
      </c>
      <c r="BA41" s="1">
        <v>5</v>
      </c>
      <c r="BB41" s="1">
        <v>1305.7477477477501</v>
      </c>
      <c r="BC41" s="1">
        <f t="shared" si="22"/>
        <v>-51.252252252249946</v>
      </c>
      <c r="BD41" s="1">
        <v>5</v>
      </c>
      <c r="BE41" s="1">
        <v>1400.90789473684</v>
      </c>
      <c r="BF41" s="1">
        <f t="shared" si="23"/>
        <v>54.907894736840035</v>
      </c>
      <c r="BI41" s="5"/>
      <c r="BJ41" s="1">
        <v>5</v>
      </c>
      <c r="BK41" s="1">
        <v>1251.4807947019899</v>
      </c>
      <c r="BL41" s="1">
        <f t="shared" si="24"/>
        <v>-54.519205298010093</v>
      </c>
      <c r="BM41" s="1">
        <v>5</v>
      </c>
      <c r="BN41" s="1">
        <v>1379.95909732017</v>
      </c>
      <c r="BO41" s="1">
        <f t="shared" si="25"/>
        <v>104.95909732017003</v>
      </c>
      <c r="BP41" s="1">
        <v>5</v>
      </c>
      <c r="BQ41" s="1">
        <v>1404.3449248120301</v>
      </c>
      <c r="BR41" s="1">
        <f t="shared" si="26"/>
        <v>107.34492481203006</v>
      </c>
      <c r="BS41" s="1">
        <v>5</v>
      </c>
      <c r="BT41" s="1">
        <v>1436.09408033827</v>
      </c>
      <c r="BU41" s="1">
        <f t="shared" si="27"/>
        <v>61.094080338270032</v>
      </c>
      <c r="BX41" s="5"/>
      <c r="BY41" s="1">
        <v>5</v>
      </c>
      <c r="BZ41" s="1">
        <v>1431.0010131712299</v>
      </c>
      <c r="CA41" s="1">
        <f t="shared" si="28"/>
        <v>187.00101317122994</v>
      </c>
      <c r="CB41" s="1">
        <v>5</v>
      </c>
      <c r="CC41" s="1">
        <v>1483.6693333333301</v>
      </c>
      <c r="CD41" s="1">
        <f t="shared" si="29"/>
        <v>132.66933333333009</v>
      </c>
      <c r="CE41" s="1">
        <v>5</v>
      </c>
      <c r="CF41" s="1">
        <v>1341.7687253613699</v>
      </c>
      <c r="CG41" s="1">
        <f t="shared" si="30"/>
        <v>126.76872536136989</v>
      </c>
      <c r="CH41" s="1">
        <v>5</v>
      </c>
      <c r="CI41" s="1">
        <v>1305.8478048780501</v>
      </c>
      <c r="CJ41" s="1">
        <f t="shared" si="31"/>
        <v>81.847804878050056</v>
      </c>
      <c r="CM41" s="2"/>
      <c r="CN41" s="1">
        <v>5</v>
      </c>
      <c r="CO41" s="1">
        <v>1886.3456057007099</v>
      </c>
      <c r="CP41" s="1">
        <f t="shared" si="32"/>
        <v>382.34560570070994</v>
      </c>
      <c r="CQ41" s="1">
        <v>5</v>
      </c>
      <c r="CR41" s="1">
        <v>1800.2892741061801</v>
      </c>
      <c r="CS41" s="1">
        <f t="shared" si="33"/>
        <v>256.28927410618007</v>
      </c>
      <c r="CT41" s="1">
        <v>5</v>
      </c>
      <c r="CU41" s="1">
        <v>2091.5515151515201</v>
      </c>
      <c r="CV41" s="1">
        <f t="shared" si="34"/>
        <v>481.55151515152011</v>
      </c>
      <c r="CW41" s="1">
        <v>5</v>
      </c>
      <c r="CX41" s="1">
        <v>1920.67436661699</v>
      </c>
      <c r="CY41" s="1">
        <f t="shared" si="35"/>
        <v>419.67436661699003</v>
      </c>
      <c r="DB41" s="5"/>
      <c r="DC41" s="1">
        <v>5</v>
      </c>
      <c r="DD41" s="1">
        <v>2222.0275049115899</v>
      </c>
      <c r="DE41" s="1">
        <f t="shared" si="36"/>
        <v>307.02750491158986</v>
      </c>
      <c r="DF41" s="1">
        <v>5</v>
      </c>
      <c r="DG41" s="1">
        <v>2247.1068859198399</v>
      </c>
      <c r="DH41" s="1">
        <f t="shared" si="37"/>
        <v>354.1068859198399</v>
      </c>
      <c r="DI41" s="1">
        <v>5</v>
      </c>
      <c r="DJ41" s="1">
        <v>2869.8441890166</v>
      </c>
      <c r="DK41" s="1">
        <f t="shared" si="38"/>
        <v>607.84418901660001</v>
      </c>
      <c r="DL41" s="1">
        <v>5</v>
      </c>
      <c r="DM41" s="1">
        <v>2542.59213250518</v>
      </c>
      <c r="DN41" s="1">
        <f t="shared" si="39"/>
        <v>280.59213250517996</v>
      </c>
      <c r="DQ41" s="5"/>
      <c r="DR41" s="1">
        <v>5</v>
      </c>
      <c r="DS41" s="1">
        <v>1176.9084362139899</v>
      </c>
      <c r="DT41" s="1">
        <f t="shared" si="40"/>
        <v>278.90843621398994</v>
      </c>
      <c r="DU41" s="1">
        <v>5</v>
      </c>
      <c r="DV41" s="1">
        <v>1180.1456185566999</v>
      </c>
      <c r="DW41" s="1">
        <f t="shared" si="41"/>
        <v>281.1456185566999</v>
      </c>
      <c r="DX41" s="1">
        <v>5</v>
      </c>
      <c r="DY41" s="1">
        <v>1178.35294117647</v>
      </c>
      <c r="DZ41" s="1">
        <f t="shared" si="42"/>
        <v>248.35294117647004</v>
      </c>
      <c r="EA41" s="1">
        <v>5</v>
      </c>
      <c r="EB41" s="1">
        <v>1249.9556574923499</v>
      </c>
      <c r="EC41" s="1">
        <f t="shared" si="43"/>
        <v>324.95565749234993</v>
      </c>
      <c r="EF41" s="2"/>
      <c r="EG41" s="1">
        <v>5</v>
      </c>
      <c r="EH41" s="1">
        <v>2144.5072115384601</v>
      </c>
      <c r="EI41" s="1">
        <f t="shared" si="44"/>
        <v>656.50721153846007</v>
      </c>
      <c r="EJ41" s="1">
        <v>5</v>
      </c>
      <c r="EK41" s="1">
        <v>1516.4352701325199</v>
      </c>
      <c r="EL41" s="1">
        <f t="shared" si="45"/>
        <v>176.43527013251992</v>
      </c>
      <c r="EM41" s="1">
        <v>5</v>
      </c>
      <c r="EN41" s="1">
        <v>1621.1883468834701</v>
      </c>
      <c r="EO41" s="1">
        <f t="shared" si="46"/>
        <v>209.1883468834701</v>
      </c>
      <c r="EP41" s="1">
        <v>5</v>
      </c>
      <c r="EQ41" s="1">
        <v>1342.6039689387401</v>
      </c>
      <c r="ER41" s="1">
        <f t="shared" si="47"/>
        <v>260.60396893874008</v>
      </c>
      <c r="EU41" s="5"/>
      <c r="EV41" s="1">
        <v>5</v>
      </c>
      <c r="EW41" s="1">
        <v>1608.3541666666699</v>
      </c>
      <c r="EX41" s="1">
        <f t="shared" si="48"/>
        <v>236.35416666666993</v>
      </c>
      <c r="EY41" s="1">
        <v>5</v>
      </c>
      <c r="EZ41" s="1">
        <v>2851.0307548928199</v>
      </c>
      <c r="FA41" s="1">
        <f t="shared" si="49"/>
        <v>331.03075489281991</v>
      </c>
      <c r="FB41" s="1">
        <v>5</v>
      </c>
      <c r="FC41" s="1">
        <v>2270.6635601118401</v>
      </c>
      <c r="FD41" s="1">
        <f t="shared" si="50"/>
        <v>171.66356011184007</v>
      </c>
      <c r="FE41" s="1">
        <v>5</v>
      </c>
      <c r="FF41" s="1">
        <v>2434.1361607142899</v>
      </c>
      <c r="FG41" s="1">
        <f t="shared" si="51"/>
        <v>205.13616071428987</v>
      </c>
      <c r="FJ41" s="5"/>
      <c r="FK41" s="1">
        <v>5</v>
      </c>
      <c r="FL41" s="1">
        <v>1110.9241379310299</v>
      </c>
      <c r="FM41" s="1">
        <f t="shared" si="4"/>
        <v>157.92413793102992</v>
      </c>
      <c r="FN41" s="1">
        <v>5</v>
      </c>
      <c r="FO41" s="1">
        <v>1344.74027459954</v>
      </c>
      <c r="FP41" s="1">
        <f t="shared" si="5"/>
        <v>384.74027459954004</v>
      </c>
      <c r="FQ41" s="1">
        <v>5</v>
      </c>
      <c r="FR41" s="1">
        <v>1228.88241758242</v>
      </c>
      <c r="FS41" s="1">
        <f t="shared" si="6"/>
        <v>247.88241758241998</v>
      </c>
      <c r="FT41" s="1">
        <v>5</v>
      </c>
      <c r="FU41" s="1">
        <v>1271.4850976361799</v>
      </c>
      <c r="FV41" s="1">
        <f t="shared" si="7"/>
        <v>262.48509763617994</v>
      </c>
    </row>
    <row r="42" spans="1:178" x14ac:dyDescent="0.25">
      <c r="A42" s="2"/>
      <c r="B42" s="1">
        <v>6</v>
      </c>
      <c r="C42" s="1">
        <v>1654.17293997965</v>
      </c>
      <c r="D42" s="1">
        <f t="shared" si="8"/>
        <v>-95.827060020350018</v>
      </c>
      <c r="E42" s="1">
        <v>6</v>
      </c>
      <c r="F42" s="1">
        <v>2173.2952952953001</v>
      </c>
      <c r="G42" s="1">
        <f t="shared" si="9"/>
        <v>312.29529529530009</v>
      </c>
      <c r="H42" s="1">
        <v>6</v>
      </c>
      <c r="I42" s="1">
        <v>1702.0185471406501</v>
      </c>
      <c r="J42" s="1">
        <f t="shared" si="10"/>
        <v>12.018547140650071</v>
      </c>
      <c r="K42" s="1">
        <v>6</v>
      </c>
      <c r="L42" s="1">
        <v>1962.8982558139501</v>
      </c>
      <c r="M42" s="1">
        <f t="shared" si="11"/>
        <v>46.898255813950072</v>
      </c>
      <c r="P42" s="5"/>
      <c r="Q42" s="1">
        <v>6</v>
      </c>
      <c r="R42" s="1">
        <v>2049.1852348993302</v>
      </c>
      <c r="S42" s="1">
        <f t="shared" si="12"/>
        <v>-6.8147651006697743</v>
      </c>
      <c r="T42" s="1">
        <v>6</v>
      </c>
      <c r="U42" s="1">
        <v>1452.41013824885</v>
      </c>
      <c r="V42" s="1">
        <f t="shared" si="13"/>
        <v>59.410138248849989</v>
      </c>
      <c r="W42" s="1">
        <v>6</v>
      </c>
      <c r="X42" s="1">
        <v>1560.03194888179</v>
      </c>
      <c r="Y42" s="1">
        <f t="shared" si="14"/>
        <v>153.03194888178996</v>
      </c>
      <c r="Z42" s="1">
        <v>6</v>
      </c>
      <c r="AA42" s="1">
        <v>1460.9912854030499</v>
      </c>
      <c r="AB42" s="1">
        <f t="shared" si="15"/>
        <v>34.991285403049915</v>
      </c>
      <c r="AE42" s="5"/>
      <c r="AF42" s="1">
        <v>6</v>
      </c>
      <c r="AG42" s="1">
        <v>1327.5910780669101</v>
      </c>
      <c r="AH42" s="1">
        <f t="shared" si="16"/>
        <v>135.59107806691009</v>
      </c>
      <c r="AI42" s="1">
        <v>6</v>
      </c>
      <c r="AJ42" s="1">
        <v>1313.05284227382</v>
      </c>
      <c r="AK42" s="1">
        <f t="shared" si="17"/>
        <v>116.05284227382003</v>
      </c>
      <c r="AL42" s="1">
        <v>6</v>
      </c>
      <c r="AM42" s="1">
        <v>1362.52557127312</v>
      </c>
      <c r="AN42" s="1">
        <f t="shared" si="18"/>
        <v>163.52557127312002</v>
      </c>
      <c r="AO42" s="1">
        <v>6</v>
      </c>
      <c r="AP42" s="1">
        <v>1256.0499468650401</v>
      </c>
      <c r="AQ42" s="1">
        <f t="shared" si="19"/>
        <v>57.049946865040056</v>
      </c>
      <c r="AT42" s="2"/>
      <c r="AU42" s="1">
        <v>6</v>
      </c>
      <c r="AV42" s="1">
        <v>1417.6492890995301</v>
      </c>
      <c r="AW42" s="1">
        <f t="shared" si="20"/>
        <v>22.649289099530051</v>
      </c>
      <c r="AX42" s="1">
        <v>6</v>
      </c>
      <c r="AY42" s="1">
        <v>1421.74058127018</v>
      </c>
      <c r="AZ42" s="1">
        <f t="shared" si="21"/>
        <v>71.740581270179973</v>
      </c>
      <c r="BA42" s="1">
        <v>6</v>
      </c>
      <c r="BB42" s="1">
        <v>1407.1721068249301</v>
      </c>
      <c r="BC42" s="1">
        <f t="shared" si="22"/>
        <v>50.172106824930097</v>
      </c>
      <c r="BD42" s="1">
        <v>6</v>
      </c>
      <c r="BE42" s="1">
        <v>1418.87455197133</v>
      </c>
      <c r="BF42" s="1">
        <f t="shared" si="23"/>
        <v>72.874551971329993</v>
      </c>
      <c r="BI42" s="5"/>
      <c r="BJ42" s="1">
        <v>6</v>
      </c>
      <c r="BK42" s="1">
        <v>1295.1443708609299</v>
      </c>
      <c r="BL42" s="1">
        <f t="shared" si="24"/>
        <v>-10.855629139070061</v>
      </c>
      <c r="BM42" s="1">
        <v>6</v>
      </c>
      <c r="BN42" s="1">
        <v>1269.5304964539</v>
      </c>
      <c r="BO42" s="1">
        <f t="shared" si="25"/>
        <v>-5.4695035460999861</v>
      </c>
      <c r="BP42" s="1">
        <v>6</v>
      </c>
      <c r="BQ42" s="1">
        <v>1384.2750472589801</v>
      </c>
      <c r="BR42" s="1">
        <f t="shared" si="26"/>
        <v>87.275047258980067</v>
      </c>
      <c r="BS42" s="1">
        <v>6</v>
      </c>
      <c r="BT42" s="1">
        <v>1427.6368366285101</v>
      </c>
      <c r="BU42" s="1">
        <f t="shared" si="27"/>
        <v>52.636836628510082</v>
      </c>
      <c r="BX42" s="5"/>
      <c r="BY42" s="1">
        <v>6</v>
      </c>
      <c r="BZ42" s="1">
        <v>1324.2299084435399</v>
      </c>
      <c r="CA42" s="1">
        <f t="shared" si="28"/>
        <v>80.229908443539898</v>
      </c>
      <c r="CB42" s="1">
        <v>6</v>
      </c>
      <c r="CC42" s="1">
        <v>1449.03183023873</v>
      </c>
      <c r="CD42" s="1">
        <f t="shared" si="29"/>
        <v>98.031830238729981</v>
      </c>
      <c r="CE42" s="1">
        <v>6</v>
      </c>
      <c r="CF42" s="1">
        <v>1317.2738095238101</v>
      </c>
      <c r="CG42" s="1">
        <f t="shared" si="30"/>
        <v>102.27380952381009</v>
      </c>
      <c r="CH42" s="1">
        <v>6</v>
      </c>
      <c r="CI42" s="1">
        <v>1273.40926640927</v>
      </c>
      <c r="CJ42" s="1">
        <f t="shared" si="31"/>
        <v>49.409266409270003</v>
      </c>
      <c r="CM42" s="2"/>
      <c r="CN42" s="1">
        <v>6</v>
      </c>
      <c r="CO42" s="1">
        <v>1838.0720288115201</v>
      </c>
      <c r="CP42" s="1">
        <f t="shared" si="32"/>
        <v>334.07202881152011</v>
      </c>
      <c r="CQ42" s="1">
        <v>6</v>
      </c>
      <c r="CR42" s="1">
        <v>1837.11255411255</v>
      </c>
      <c r="CS42" s="1">
        <f t="shared" si="33"/>
        <v>293.11255411255001</v>
      </c>
      <c r="CT42" s="1">
        <v>6</v>
      </c>
      <c r="CU42" s="1">
        <v>1956.26155717762</v>
      </c>
      <c r="CV42" s="1">
        <f t="shared" si="34"/>
        <v>346.26155717762003</v>
      </c>
      <c r="CW42" s="1">
        <v>6</v>
      </c>
      <c r="CX42" s="1">
        <v>1854.5745937961599</v>
      </c>
      <c r="CY42" s="1">
        <f t="shared" si="35"/>
        <v>353.57459379615989</v>
      </c>
      <c r="DB42" s="5"/>
      <c r="DC42" s="1">
        <v>6</v>
      </c>
      <c r="DD42" s="1">
        <v>2352.8933463796502</v>
      </c>
      <c r="DE42" s="1">
        <f t="shared" si="36"/>
        <v>437.89334637965021</v>
      </c>
      <c r="DF42" s="1">
        <v>6</v>
      </c>
      <c r="DG42" s="1">
        <v>2220.38060479666</v>
      </c>
      <c r="DH42" s="1">
        <f t="shared" si="37"/>
        <v>327.38060479666001</v>
      </c>
      <c r="DI42" s="1">
        <v>6</v>
      </c>
      <c r="DJ42" s="1">
        <v>2925.4800995024898</v>
      </c>
      <c r="DK42" s="1">
        <f t="shared" si="38"/>
        <v>663.48009950248979</v>
      </c>
      <c r="DL42" s="1">
        <v>6</v>
      </c>
      <c r="DM42" s="1">
        <v>2676.9564766839399</v>
      </c>
      <c r="DN42" s="1">
        <f t="shared" si="39"/>
        <v>414.95647668393985</v>
      </c>
      <c r="DQ42" s="5"/>
      <c r="DR42" s="1">
        <v>6</v>
      </c>
      <c r="DS42" s="1">
        <v>1225.8350515463901</v>
      </c>
      <c r="DT42" s="1">
        <f t="shared" si="40"/>
        <v>327.8350515463901</v>
      </c>
      <c r="DU42" s="1">
        <v>6</v>
      </c>
      <c r="DV42" s="1">
        <v>1281.8056994818701</v>
      </c>
      <c r="DW42" s="1">
        <f t="shared" si="41"/>
        <v>382.80569948187008</v>
      </c>
      <c r="DX42" s="1">
        <v>6</v>
      </c>
      <c r="DY42" s="1">
        <v>1171.8638184245699</v>
      </c>
      <c r="DZ42" s="1">
        <f t="shared" si="42"/>
        <v>241.8638184245699</v>
      </c>
      <c r="EA42" s="1">
        <v>6</v>
      </c>
      <c r="EB42" s="1">
        <v>1293.8649468892299</v>
      </c>
      <c r="EC42" s="1">
        <f t="shared" si="43"/>
        <v>368.86494688922994</v>
      </c>
      <c r="EF42" s="2"/>
      <c r="EG42" s="1">
        <v>6</v>
      </c>
      <c r="EH42" s="1">
        <v>1858.1228710462301</v>
      </c>
      <c r="EI42" s="1">
        <f t="shared" si="44"/>
        <v>370.1228710462301</v>
      </c>
      <c r="EJ42" s="1">
        <v>6</v>
      </c>
      <c r="EK42" s="1">
        <v>1622.5910478128201</v>
      </c>
      <c r="EL42" s="1">
        <f t="shared" si="45"/>
        <v>282.59104781282008</v>
      </c>
      <c r="EM42" s="1">
        <v>6</v>
      </c>
      <c r="EN42" s="1">
        <v>1717.9625000000001</v>
      </c>
      <c r="EO42" s="1">
        <f t="shared" si="46"/>
        <v>305.96250000000009</v>
      </c>
      <c r="EP42" s="1">
        <v>6</v>
      </c>
      <c r="EQ42" s="1">
        <v>1330.1523642732</v>
      </c>
      <c r="ER42" s="1">
        <f t="shared" si="47"/>
        <v>248.15236427319996</v>
      </c>
      <c r="EU42" s="5"/>
      <c r="EV42" s="1">
        <v>6</v>
      </c>
      <c r="EW42" s="1">
        <v>1654.5802469135799</v>
      </c>
      <c r="EX42" s="1">
        <f t="shared" si="48"/>
        <v>282.58024691357991</v>
      </c>
      <c r="EY42" s="1">
        <v>6</v>
      </c>
      <c r="EZ42" s="1">
        <v>2960.3621013133202</v>
      </c>
      <c r="FA42" s="1">
        <f t="shared" si="49"/>
        <v>440.36210131332018</v>
      </c>
      <c r="FB42" s="1">
        <v>6</v>
      </c>
      <c r="FC42" s="1">
        <v>2275.8369259606402</v>
      </c>
      <c r="FD42" s="1">
        <f t="shared" si="50"/>
        <v>176.8369259606402</v>
      </c>
      <c r="FE42" s="1">
        <v>6</v>
      </c>
      <c r="FF42" s="1">
        <v>2504.08641975309</v>
      </c>
      <c r="FG42" s="1">
        <f t="shared" si="51"/>
        <v>275.08641975309001</v>
      </c>
      <c r="FJ42" s="5"/>
      <c r="FK42" s="1">
        <v>6</v>
      </c>
      <c r="FL42" s="1">
        <v>1135.0589970501501</v>
      </c>
      <c r="FM42" s="1">
        <f t="shared" si="4"/>
        <v>182.05899705015008</v>
      </c>
      <c r="FN42" s="1">
        <v>6</v>
      </c>
      <c r="FO42" s="1">
        <v>1229.79175946548</v>
      </c>
      <c r="FP42" s="1">
        <f t="shared" si="5"/>
        <v>269.79175946548003</v>
      </c>
      <c r="FQ42" s="1">
        <v>6</v>
      </c>
      <c r="FR42" s="1">
        <v>1216.6997767857099</v>
      </c>
      <c r="FS42" s="1">
        <f t="shared" si="6"/>
        <v>235.6997767857099</v>
      </c>
      <c r="FT42" s="1">
        <v>6</v>
      </c>
      <c r="FU42" s="1">
        <v>1270.16511867905</v>
      </c>
      <c r="FV42" s="1">
        <f t="shared" si="7"/>
        <v>261.16511867905001</v>
      </c>
    </row>
    <row r="43" spans="1:178" x14ac:dyDescent="0.25">
      <c r="A43" s="2"/>
      <c r="B43" s="1">
        <v>7</v>
      </c>
      <c r="C43" s="1">
        <v>1672.0244399185301</v>
      </c>
      <c r="D43" s="1">
        <f t="shared" si="8"/>
        <v>-77.975560081469894</v>
      </c>
      <c r="E43" s="1">
        <v>7</v>
      </c>
      <c r="F43" s="1">
        <v>2151.60441767068</v>
      </c>
      <c r="G43" s="1">
        <f t="shared" si="9"/>
        <v>290.60441767068005</v>
      </c>
      <c r="H43" s="1">
        <v>7</v>
      </c>
      <c r="I43" s="1">
        <v>1703.6801242235999</v>
      </c>
      <c r="J43" s="1">
        <f t="shared" si="10"/>
        <v>13.680124223599933</v>
      </c>
      <c r="K43" s="1">
        <v>7</v>
      </c>
      <c r="L43" s="1">
        <v>1933.7936507936499</v>
      </c>
      <c r="M43" s="1">
        <f t="shared" si="11"/>
        <v>17.793650793649931</v>
      </c>
      <c r="P43" s="5"/>
      <c r="Q43" s="1">
        <v>7</v>
      </c>
      <c r="R43" s="1">
        <v>2045.3044058744999</v>
      </c>
      <c r="S43" s="1">
        <f t="shared" si="12"/>
        <v>-10.695594125500065</v>
      </c>
      <c r="T43" s="1">
        <v>7</v>
      </c>
      <c r="U43" s="1">
        <v>1449.4908045976999</v>
      </c>
      <c r="V43" s="1">
        <f t="shared" si="13"/>
        <v>56.490804597699935</v>
      </c>
      <c r="W43" s="1">
        <v>7</v>
      </c>
      <c r="X43" s="1">
        <v>1505.25638297872</v>
      </c>
      <c r="Y43" s="1">
        <f t="shared" si="14"/>
        <v>98.256382978720012</v>
      </c>
      <c r="Z43" s="1">
        <v>7</v>
      </c>
      <c r="AA43" s="1">
        <v>1492.4065573770499</v>
      </c>
      <c r="AB43" s="1">
        <f t="shared" si="15"/>
        <v>66.406557377049921</v>
      </c>
      <c r="AE43" s="5"/>
      <c r="AF43" s="1">
        <v>7</v>
      </c>
      <c r="AG43" s="1">
        <v>1325.79906976744</v>
      </c>
      <c r="AH43" s="1">
        <f t="shared" si="16"/>
        <v>133.79906976743996</v>
      </c>
      <c r="AI43" s="1">
        <v>7</v>
      </c>
      <c r="AJ43" s="1">
        <v>1327.1496</v>
      </c>
      <c r="AK43" s="1">
        <f t="shared" si="17"/>
        <v>130.14959999999996</v>
      </c>
      <c r="AL43" s="1">
        <v>7</v>
      </c>
      <c r="AM43" s="1">
        <v>1359.5902702702699</v>
      </c>
      <c r="AN43" s="1">
        <f t="shared" si="18"/>
        <v>160.59027027026991</v>
      </c>
      <c r="AO43" s="1">
        <v>7</v>
      </c>
      <c r="AP43" s="1">
        <v>1356.19743863394</v>
      </c>
      <c r="AQ43" s="1">
        <f t="shared" si="19"/>
        <v>157.19743863394001</v>
      </c>
      <c r="AT43" s="2"/>
      <c r="AU43" s="1">
        <v>7</v>
      </c>
      <c r="AV43" s="1">
        <v>1417.09489916963</v>
      </c>
      <c r="AW43" s="1">
        <f t="shared" si="20"/>
        <v>22.094899169630025</v>
      </c>
      <c r="AX43" s="1">
        <v>7</v>
      </c>
      <c r="AY43" s="1">
        <v>1536.5538954108899</v>
      </c>
      <c r="AZ43" s="1">
        <f t="shared" si="21"/>
        <v>186.55389541088994</v>
      </c>
      <c r="BA43" s="1">
        <v>7</v>
      </c>
      <c r="BB43" s="1">
        <v>1359.1010000000001</v>
      </c>
      <c r="BC43" s="1">
        <f t="shared" si="22"/>
        <v>2.1010000000001128</v>
      </c>
      <c r="BD43" s="1">
        <v>7</v>
      </c>
      <c r="BE43" s="1">
        <v>1428.87918660287</v>
      </c>
      <c r="BF43" s="1">
        <f t="shared" si="23"/>
        <v>82.87918660287005</v>
      </c>
      <c r="BI43" s="5"/>
      <c r="BJ43" s="1">
        <v>7</v>
      </c>
      <c r="BK43" s="1">
        <v>1303.2776280323501</v>
      </c>
      <c r="BL43" s="1">
        <f t="shared" si="24"/>
        <v>-2.7223719676499059</v>
      </c>
      <c r="BM43" s="1">
        <v>7</v>
      </c>
      <c r="BN43" s="1">
        <v>1336.57163120567</v>
      </c>
      <c r="BO43" s="1">
        <f t="shared" si="25"/>
        <v>61.571631205669973</v>
      </c>
      <c r="BP43" s="1">
        <v>7</v>
      </c>
      <c r="BQ43" s="1">
        <v>1405.72180451128</v>
      </c>
      <c r="BR43" s="1">
        <f t="shared" si="26"/>
        <v>108.72180451127997</v>
      </c>
      <c r="BS43" s="1">
        <v>7</v>
      </c>
      <c r="BT43" s="1">
        <v>1494.0424430641799</v>
      </c>
      <c r="BU43" s="1">
        <f t="shared" si="27"/>
        <v>119.04244306417991</v>
      </c>
      <c r="BX43" s="5"/>
      <c r="BY43" s="1">
        <v>7</v>
      </c>
      <c r="BZ43" s="1">
        <v>1308.56838905775</v>
      </c>
      <c r="CA43" s="1">
        <f t="shared" si="28"/>
        <v>64.568389057749982</v>
      </c>
      <c r="CB43" s="1">
        <v>7</v>
      </c>
      <c r="CC43" s="1">
        <v>1411.61559139785</v>
      </c>
      <c r="CD43" s="1">
        <f t="shared" si="29"/>
        <v>60.615591397850039</v>
      </c>
      <c r="CE43" s="1">
        <v>7</v>
      </c>
      <c r="CF43" s="1">
        <v>1370.3939393939399</v>
      </c>
      <c r="CG43" s="1">
        <f t="shared" si="30"/>
        <v>155.39393939393995</v>
      </c>
      <c r="CH43" s="1">
        <v>7</v>
      </c>
      <c r="CI43" s="1">
        <v>1284.60826771654</v>
      </c>
      <c r="CJ43" s="1">
        <f t="shared" si="31"/>
        <v>60.608267716540013</v>
      </c>
      <c r="CM43" s="2"/>
      <c r="CN43" s="1">
        <v>7</v>
      </c>
      <c r="CO43" s="1">
        <v>1926.1927272727301</v>
      </c>
      <c r="CP43" s="1">
        <f t="shared" si="32"/>
        <v>422.19272727273005</v>
      </c>
      <c r="CQ43" s="1">
        <v>7</v>
      </c>
      <c r="CR43" s="1">
        <v>1835.80631120783</v>
      </c>
      <c r="CS43" s="1">
        <f t="shared" si="33"/>
        <v>291.80631120783005</v>
      </c>
      <c r="CT43" s="1">
        <v>7</v>
      </c>
      <c r="CU43" s="1">
        <v>2001.28485576923</v>
      </c>
      <c r="CV43" s="1">
        <f t="shared" si="34"/>
        <v>391.28485576923003</v>
      </c>
      <c r="CW43" s="1">
        <v>7</v>
      </c>
      <c r="CX43" s="1">
        <v>1782.17620817844</v>
      </c>
      <c r="CY43" s="1">
        <f t="shared" si="35"/>
        <v>281.17620817843999</v>
      </c>
      <c r="DB43" s="5"/>
      <c r="DC43" s="1">
        <v>7</v>
      </c>
      <c r="DD43" s="1">
        <v>2213.7978515625</v>
      </c>
      <c r="DE43" s="1">
        <f t="shared" si="36"/>
        <v>298.7978515625</v>
      </c>
      <c r="DF43" s="1">
        <v>7</v>
      </c>
      <c r="DG43" s="1">
        <v>2343.9886363636401</v>
      </c>
      <c r="DH43" s="1">
        <f t="shared" si="37"/>
        <v>450.98863636364013</v>
      </c>
      <c r="DI43" s="1">
        <v>7</v>
      </c>
      <c r="DJ43" s="1">
        <v>2944.9888059701502</v>
      </c>
      <c r="DK43" s="1">
        <f t="shared" si="38"/>
        <v>682.98880597015022</v>
      </c>
      <c r="DL43" s="1">
        <v>7</v>
      </c>
      <c r="DM43" s="1">
        <v>2366.91213389121</v>
      </c>
      <c r="DN43" s="1">
        <f t="shared" si="39"/>
        <v>104.91213389121003</v>
      </c>
      <c r="DQ43" s="5"/>
      <c r="DR43" s="1">
        <v>7</v>
      </c>
      <c r="DS43" s="1">
        <v>1208.9979423868299</v>
      </c>
      <c r="DT43" s="1">
        <f t="shared" si="40"/>
        <v>310.99794238682989</v>
      </c>
      <c r="DU43" s="1">
        <v>7</v>
      </c>
      <c r="DV43" s="1">
        <v>1336.4090909090901</v>
      </c>
      <c r="DW43" s="1">
        <f t="shared" si="41"/>
        <v>437.40909090909008</v>
      </c>
      <c r="DX43" s="1">
        <v>7</v>
      </c>
      <c r="DY43" s="1">
        <v>1189.3424283765301</v>
      </c>
      <c r="DZ43" s="1">
        <f t="shared" si="42"/>
        <v>259.34242837653005</v>
      </c>
      <c r="EA43" s="1">
        <v>7</v>
      </c>
      <c r="EB43" s="1">
        <v>1276.27659574468</v>
      </c>
      <c r="EC43" s="1">
        <f t="shared" si="43"/>
        <v>351.27659574467998</v>
      </c>
      <c r="EF43" s="2"/>
      <c r="EG43" s="1">
        <v>7</v>
      </c>
      <c r="EH43" s="1">
        <v>1957.29404617254</v>
      </c>
      <c r="EI43" s="1">
        <f t="shared" si="44"/>
        <v>469.29404617253999</v>
      </c>
      <c r="EJ43" s="1">
        <v>7</v>
      </c>
      <c r="EK43" s="1">
        <v>1601.88114754098</v>
      </c>
      <c r="EL43" s="1">
        <f t="shared" si="45"/>
        <v>261.88114754098001</v>
      </c>
      <c r="EM43" s="1">
        <v>7</v>
      </c>
      <c r="EN43" s="1">
        <v>1622.6524137931001</v>
      </c>
      <c r="EO43" s="1">
        <f t="shared" si="46"/>
        <v>210.6524137931001</v>
      </c>
      <c r="EP43" s="1">
        <v>7</v>
      </c>
      <c r="EQ43" s="1">
        <v>1338.4982876712299</v>
      </c>
      <c r="ER43" s="1">
        <f t="shared" si="47"/>
        <v>256.49828767122995</v>
      </c>
      <c r="EU43" s="5"/>
      <c r="EV43" s="1">
        <v>7</v>
      </c>
      <c r="EW43" s="1">
        <v>1696.8220742150299</v>
      </c>
      <c r="EX43" s="1">
        <f t="shared" si="48"/>
        <v>324.82207421502994</v>
      </c>
      <c r="EY43" s="1">
        <v>7</v>
      </c>
      <c r="EZ43" s="1">
        <v>2964.8693609022598</v>
      </c>
      <c r="FA43" s="1">
        <f t="shared" si="49"/>
        <v>444.86936090225981</v>
      </c>
      <c r="FB43" s="1">
        <v>7</v>
      </c>
      <c r="FC43" s="1">
        <v>2197.6654170571701</v>
      </c>
      <c r="FD43" s="1">
        <f t="shared" si="50"/>
        <v>98.665417057170089</v>
      </c>
      <c r="FE43" s="1">
        <v>7</v>
      </c>
      <c r="FF43" s="1">
        <v>2576.41479820628</v>
      </c>
      <c r="FG43" s="1">
        <f t="shared" si="51"/>
        <v>347.41479820628001</v>
      </c>
      <c r="FJ43" s="5"/>
      <c r="FK43" s="1">
        <v>7</v>
      </c>
      <c r="FL43" s="1">
        <v>1067.76953125</v>
      </c>
      <c r="FM43" s="1">
        <f t="shared" si="4"/>
        <v>114.76953125</v>
      </c>
      <c r="FN43" s="1">
        <v>7</v>
      </c>
      <c r="FO43" s="1">
        <v>1310.23006833713</v>
      </c>
      <c r="FP43" s="1">
        <f t="shared" si="5"/>
        <v>350.23006833712998</v>
      </c>
      <c r="FQ43" s="1">
        <v>7</v>
      </c>
      <c r="FR43" s="1">
        <v>1273.3452513966499</v>
      </c>
      <c r="FS43" s="1">
        <f t="shared" si="6"/>
        <v>292.34525139664993</v>
      </c>
      <c r="FT43" s="1">
        <v>7</v>
      </c>
      <c r="FU43" s="1">
        <v>1346.8205912334399</v>
      </c>
      <c r="FV43" s="1">
        <f t="shared" si="7"/>
        <v>337.82059123343993</v>
      </c>
    </row>
    <row r="44" spans="1:178" x14ac:dyDescent="0.25">
      <c r="A44" s="2"/>
      <c r="B44" s="1">
        <v>8</v>
      </c>
      <c r="C44" s="1">
        <v>1693.02842639594</v>
      </c>
      <c r="D44" s="1">
        <f t="shared" si="8"/>
        <v>-56.97157360406004</v>
      </c>
      <c r="E44" s="1">
        <v>8</v>
      </c>
      <c r="F44" s="1">
        <v>2032.97904191617</v>
      </c>
      <c r="G44" s="1">
        <f t="shared" si="9"/>
        <v>171.97904191616999</v>
      </c>
      <c r="H44" s="1">
        <v>8</v>
      </c>
      <c r="I44" s="1">
        <v>1721.4406779661001</v>
      </c>
      <c r="J44" s="1">
        <f t="shared" si="10"/>
        <v>31.440677966100111</v>
      </c>
      <c r="K44" s="1">
        <v>8</v>
      </c>
      <c r="L44" s="1">
        <v>1891.2510948905101</v>
      </c>
      <c r="M44" s="1">
        <f t="shared" si="11"/>
        <v>-24.748905109489897</v>
      </c>
      <c r="P44" s="5"/>
      <c r="Q44" s="1">
        <v>8</v>
      </c>
      <c r="R44" s="1">
        <v>2092.1459459459502</v>
      </c>
      <c r="S44" s="1">
        <f t="shared" si="12"/>
        <v>36.145945945950189</v>
      </c>
      <c r="T44" s="1">
        <v>8</v>
      </c>
      <c r="U44" s="1">
        <v>1577.1947308132901</v>
      </c>
      <c r="V44" s="1">
        <f t="shared" si="13"/>
        <v>184.19473081329011</v>
      </c>
      <c r="W44" s="1">
        <v>8</v>
      </c>
      <c r="X44" s="1">
        <v>1581.3315565032001</v>
      </c>
      <c r="Y44" s="1">
        <f t="shared" si="14"/>
        <v>174.33155650320009</v>
      </c>
      <c r="Z44" s="1">
        <v>8</v>
      </c>
      <c r="AA44" s="1">
        <v>1568.8199566160499</v>
      </c>
      <c r="AB44" s="1">
        <f t="shared" si="15"/>
        <v>142.81995661604992</v>
      </c>
      <c r="AE44" s="5"/>
      <c r="AF44" s="1">
        <v>8</v>
      </c>
      <c r="AG44" s="1">
        <v>1341.4953531598501</v>
      </c>
      <c r="AH44" s="1">
        <f t="shared" si="16"/>
        <v>149.49535315985008</v>
      </c>
      <c r="AI44" s="1">
        <v>8</v>
      </c>
      <c r="AJ44" s="1">
        <v>1325.7976000000001</v>
      </c>
      <c r="AK44" s="1">
        <f t="shared" si="17"/>
        <v>128.7976000000001</v>
      </c>
      <c r="AL44" s="1">
        <v>8</v>
      </c>
      <c r="AM44" s="1">
        <v>1340.82065217391</v>
      </c>
      <c r="AN44" s="1">
        <f t="shared" si="18"/>
        <v>141.82065217391005</v>
      </c>
      <c r="AO44" s="1">
        <v>8</v>
      </c>
      <c r="AP44" s="1">
        <v>1290.0053022269401</v>
      </c>
      <c r="AQ44" s="1">
        <f t="shared" si="19"/>
        <v>91.005302226940103</v>
      </c>
      <c r="AT44" s="2"/>
      <c r="AU44" s="1">
        <v>8</v>
      </c>
      <c r="AV44" s="1">
        <v>1611.4630715123101</v>
      </c>
      <c r="AW44" s="1">
        <f t="shared" si="20"/>
        <v>216.46307151231008</v>
      </c>
      <c r="AX44" s="1">
        <v>8</v>
      </c>
      <c r="AY44" s="1">
        <v>1429.6214750542299</v>
      </c>
      <c r="AZ44" s="1">
        <f t="shared" si="21"/>
        <v>79.621475054229904</v>
      </c>
      <c r="BA44" s="1">
        <v>8</v>
      </c>
      <c r="BB44" s="1">
        <v>1472.88288288288</v>
      </c>
      <c r="BC44" s="1">
        <f t="shared" si="22"/>
        <v>115.88288288288004</v>
      </c>
      <c r="BD44" s="1">
        <v>8</v>
      </c>
      <c r="BE44" s="1">
        <v>1369.6096131301299</v>
      </c>
      <c r="BF44" s="1">
        <f t="shared" si="23"/>
        <v>23.609613130129901</v>
      </c>
      <c r="BI44" s="5"/>
      <c r="BJ44" s="1">
        <v>8</v>
      </c>
      <c r="BK44" s="1">
        <v>1289.4926568758301</v>
      </c>
      <c r="BL44" s="1">
        <f t="shared" si="24"/>
        <v>-16.507343124169893</v>
      </c>
      <c r="BM44" s="1">
        <v>8</v>
      </c>
      <c r="BN44" s="1">
        <v>1290.24857954545</v>
      </c>
      <c r="BO44" s="1">
        <f t="shared" si="25"/>
        <v>15.248579545449957</v>
      </c>
      <c r="BP44" s="1">
        <v>8</v>
      </c>
      <c r="BQ44" s="1">
        <v>1386.0413145539901</v>
      </c>
      <c r="BR44" s="1">
        <f t="shared" si="26"/>
        <v>89.041314553990105</v>
      </c>
      <c r="BS44" s="1">
        <v>8</v>
      </c>
      <c r="BT44" s="1">
        <v>1546.0446521287599</v>
      </c>
      <c r="BU44" s="1">
        <f t="shared" si="27"/>
        <v>171.04465212875994</v>
      </c>
      <c r="BX44" s="5"/>
      <c r="BY44" s="1">
        <v>8</v>
      </c>
      <c r="BZ44" s="1">
        <v>1365.6149131767099</v>
      </c>
      <c r="CA44" s="1">
        <f t="shared" si="28"/>
        <v>121.61491317670993</v>
      </c>
      <c r="CB44" s="1">
        <v>8</v>
      </c>
      <c r="CC44" s="1">
        <v>1461.17204301075</v>
      </c>
      <c r="CD44" s="1">
        <f t="shared" si="29"/>
        <v>110.17204301075003</v>
      </c>
      <c r="CE44" s="1">
        <v>8</v>
      </c>
      <c r="CF44" s="1">
        <v>1334.2387267904501</v>
      </c>
      <c r="CG44" s="1">
        <f t="shared" si="30"/>
        <v>119.23872679045007</v>
      </c>
      <c r="CH44" s="1">
        <v>8</v>
      </c>
      <c r="CI44" s="1">
        <v>1302.6301369862999</v>
      </c>
      <c r="CJ44" s="1">
        <f t="shared" si="31"/>
        <v>78.630136986299931</v>
      </c>
      <c r="CM44" s="2"/>
      <c r="CN44" s="1">
        <v>8</v>
      </c>
      <c r="CO44" s="1">
        <v>1632.4280532043499</v>
      </c>
      <c r="CP44" s="1">
        <f t="shared" si="32"/>
        <v>128.42805320434991</v>
      </c>
      <c r="CQ44" s="1">
        <v>8</v>
      </c>
      <c r="CR44" s="1">
        <v>1702.8291347207</v>
      </c>
      <c r="CS44" s="1">
        <f t="shared" si="33"/>
        <v>158.82913472070004</v>
      </c>
      <c r="CT44" s="1">
        <v>8</v>
      </c>
      <c r="CU44" s="1">
        <v>1949.31425091352</v>
      </c>
      <c r="CV44" s="1">
        <f t="shared" si="34"/>
        <v>339.31425091352003</v>
      </c>
      <c r="CW44" s="1">
        <v>8</v>
      </c>
      <c r="CX44" s="1">
        <v>1860.28784489187</v>
      </c>
      <c r="CY44" s="1">
        <f t="shared" si="35"/>
        <v>359.28784489187001</v>
      </c>
      <c r="DB44" s="5"/>
      <c r="DC44" s="1">
        <v>8</v>
      </c>
      <c r="DD44" s="1">
        <v>2203.1781888997102</v>
      </c>
      <c r="DE44" s="1">
        <f t="shared" si="36"/>
        <v>288.17818889971022</v>
      </c>
      <c r="DF44" s="1">
        <v>8</v>
      </c>
      <c r="DG44" s="1">
        <v>2267.7263157894699</v>
      </c>
      <c r="DH44" s="1">
        <f t="shared" si="37"/>
        <v>374.72631578946994</v>
      </c>
      <c r="DI44" s="1">
        <v>8</v>
      </c>
      <c r="DJ44" s="1">
        <v>2888.8172588832499</v>
      </c>
      <c r="DK44" s="1">
        <f t="shared" si="38"/>
        <v>626.81725888324991</v>
      </c>
      <c r="DL44" s="1">
        <v>8</v>
      </c>
      <c r="DM44" s="1">
        <v>2466.4386694386699</v>
      </c>
      <c r="DN44" s="1">
        <f t="shared" si="39"/>
        <v>204.43866943866988</v>
      </c>
      <c r="DQ44" s="5"/>
      <c r="DR44" s="1">
        <v>8</v>
      </c>
      <c r="DS44" s="1">
        <v>1211.09846153846</v>
      </c>
      <c r="DT44" s="1">
        <f t="shared" si="40"/>
        <v>313.09846153846001</v>
      </c>
      <c r="DU44" s="1">
        <v>8</v>
      </c>
      <c r="DV44" s="1">
        <v>1292.40540540541</v>
      </c>
      <c r="DW44" s="1">
        <f t="shared" si="41"/>
        <v>393.40540540540997</v>
      </c>
      <c r="DX44" s="1">
        <v>8</v>
      </c>
      <c r="DY44" s="1">
        <v>1239.1777188328899</v>
      </c>
      <c r="DZ44" s="1">
        <f t="shared" si="42"/>
        <v>309.17771883288992</v>
      </c>
      <c r="EA44" s="1">
        <v>8</v>
      </c>
      <c r="EB44" s="1">
        <v>1377.36850152905</v>
      </c>
      <c r="EC44" s="1">
        <f t="shared" si="43"/>
        <v>452.36850152905004</v>
      </c>
      <c r="EF44" s="2"/>
      <c r="EG44" s="1">
        <v>8</v>
      </c>
      <c r="EH44" s="1">
        <v>1988.6960193003599</v>
      </c>
      <c r="EI44" s="1">
        <f t="shared" si="44"/>
        <v>500.69601930035992</v>
      </c>
      <c r="EJ44" s="1">
        <v>8</v>
      </c>
      <c r="EK44" s="1">
        <v>1581.1157024793399</v>
      </c>
      <c r="EL44" s="1">
        <f t="shared" si="45"/>
        <v>241.11570247933992</v>
      </c>
      <c r="EM44" s="1">
        <v>8</v>
      </c>
      <c r="EN44" s="1">
        <v>1730.1514726507701</v>
      </c>
      <c r="EO44" s="1">
        <f t="shared" si="46"/>
        <v>318.15147265077007</v>
      </c>
      <c r="EP44" s="1">
        <v>8</v>
      </c>
      <c r="EQ44" s="1">
        <v>1499.47945205479</v>
      </c>
      <c r="ER44" s="1">
        <f t="shared" si="47"/>
        <v>417.47945205479004</v>
      </c>
      <c r="EU44" s="5"/>
      <c r="EV44" s="1">
        <v>8</v>
      </c>
      <c r="EW44" s="1">
        <v>1606.0161290322601</v>
      </c>
      <c r="EX44" s="1">
        <f t="shared" si="48"/>
        <v>234.0161290322601</v>
      </c>
      <c r="EY44" s="1">
        <v>8</v>
      </c>
      <c r="EZ44" s="1">
        <v>3218.6654170571701</v>
      </c>
      <c r="FA44" s="1">
        <f t="shared" si="49"/>
        <v>698.66541705717009</v>
      </c>
      <c r="FB44" s="1">
        <v>8</v>
      </c>
      <c r="FC44" s="1">
        <v>2319.1977507029101</v>
      </c>
      <c r="FD44" s="1">
        <f t="shared" si="50"/>
        <v>220.19775070291007</v>
      </c>
      <c r="FE44" s="1">
        <v>8</v>
      </c>
      <c r="FF44" s="1">
        <v>2302.21548821549</v>
      </c>
      <c r="FG44" s="1">
        <f t="shared" si="51"/>
        <v>73.215488215490041</v>
      </c>
      <c r="FJ44" s="5"/>
      <c r="FK44" s="1">
        <v>8</v>
      </c>
      <c r="FL44" s="1">
        <v>1233.3366141732299</v>
      </c>
      <c r="FM44" s="1">
        <f t="shared" si="4"/>
        <v>280.33661417322992</v>
      </c>
      <c r="FN44" s="1">
        <v>8</v>
      </c>
      <c r="FO44" s="1">
        <v>1333.4645308924501</v>
      </c>
      <c r="FP44" s="1">
        <f t="shared" si="5"/>
        <v>373.46453089245006</v>
      </c>
      <c r="FQ44" s="1">
        <v>8</v>
      </c>
      <c r="FR44" s="1">
        <v>1242.6718924971999</v>
      </c>
      <c r="FS44" s="1">
        <f t="shared" si="6"/>
        <v>261.67189249719991</v>
      </c>
      <c r="FT44" s="1">
        <v>8</v>
      </c>
      <c r="FU44" s="1">
        <v>1401.57023933403</v>
      </c>
      <c r="FV44" s="1">
        <f t="shared" si="7"/>
        <v>392.57023933403002</v>
      </c>
    </row>
    <row r="45" spans="1:178" x14ac:dyDescent="0.25">
      <c r="A45" s="2"/>
      <c r="B45" s="1">
        <v>9</v>
      </c>
      <c r="C45" s="1">
        <v>1777.8692543411601</v>
      </c>
      <c r="D45" s="1">
        <f t="shared" si="8"/>
        <v>27.869254341160058</v>
      </c>
      <c r="E45" s="1">
        <v>9</v>
      </c>
      <c r="F45" s="1">
        <v>2025.4707661290299</v>
      </c>
      <c r="G45" s="1">
        <f t="shared" si="9"/>
        <v>164.47076612902993</v>
      </c>
      <c r="H45" s="1">
        <v>9</v>
      </c>
      <c r="I45" s="1">
        <v>1751.63271604938</v>
      </c>
      <c r="J45" s="1">
        <f t="shared" si="10"/>
        <v>61.632716049379951</v>
      </c>
      <c r="K45" s="1">
        <v>9</v>
      </c>
      <c r="L45" s="1">
        <v>1937.0202020202</v>
      </c>
      <c r="M45" s="1">
        <f t="shared" si="11"/>
        <v>21.020202020200031</v>
      </c>
      <c r="P45" s="5"/>
      <c r="Q45" s="1">
        <v>9</v>
      </c>
      <c r="R45" s="1">
        <v>2029.03590425532</v>
      </c>
      <c r="S45" s="1">
        <f t="shared" si="12"/>
        <v>-26.96409574467998</v>
      </c>
      <c r="T45" s="1">
        <v>9</v>
      </c>
      <c r="U45" s="1">
        <v>1718.2</v>
      </c>
      <c r="V45" s="1">
        <f t="shared" si="13"/>
        <v>325.20000000000005</v>
      </c>
      <c r="W45" s="1">
        <v>9</v>
      </c>
      <c r="X45" s="1">
        <v>1488.6888412017199</v>
      </c>
      <c r="Y45" s="1">
        <f t="shared" si="14"/>
        <v>81.688841201719924</v>
      </c>
      <c r="Z45" s="1">
        <v>9</v>
      </c>
      <c r="AA45" s="1">
        <v>1518.72757111597</v>
      </c>
      <c r="AB45" s="1">
        <f t="shared" si="15"/>
        <v>92.727571115970022</v>
      </c>
      <c r="AE45" s="5"/>
      <c r="AF45" s="1">
        <v>9</v>
      </c>
      <c r="AG45" s="1">
        <v>1381.6311926605499</v>
      </c>
      <c r="AH45" s="1">
        <f t="shared" si="16"/>
        <v>189.63119266054991</v>
      </c>
      <c r="AI45" s="1">
        <v>9</v>
      </c>
      <c r="AJ45" s="1">
        <v>1328.18406374502</v>
      </c>
      <c r="AK45" s="1">
        <f t="shared" si="17"/>
        <v>131.18406374502001</v>
      </c>
      <c r="AL45" s="1">
        <v>9</v>
      </c>
      <c r="AM45" s="1">
        <v>1391.5533553355299</v>
      </c>
      <c r="AN45" s="1">
        <f t="shared" si="18"/>
        <v>192.55335533552989</v>
      </c>
      <c r="AO45" s="1">
        <v>9</v>
      </c>
      <c r="AP45" s="1">
        <v>1318.1300211416501</v>
      </c>
      <c r="AQ45" s="1">
        <f t="shared" si="19"/>
        <v>119.1300211416501</v>
      </c>
      <c r="AT45" s="2"/>
      <c r="AU45" s="1">
        <v>9</v>
      </c>
      <c r="AV45" s="1">
        <v>1444.4958382877501</v>
      </c>
      <c r="AW45" s="1">
        <f t="shared" si="20"/>
        <v>49.495838287750075</v>
      </c>
      <c r="AX45" s="1">
        <v>9</v>
      </c>
      <c r="AY45" s="1">
        <v>1417.6795284029999</v>
      </c>
      <c r="AZ45" s="1">
        <f t="shared" si="21"/>
        <v>67.679528402999949</v>
      </c>
      <c r="BA45" s="1">
        <v>9</v>
      </c>
      <c r="BB45" s="1">
        <v>1468.3815261044199</v>
      </c>
      <c r="BC45" s="1">
        <f t="shared" si="22"/>
        <v>111.38152610441989</v>
      </c>
      <c r="BD45" s="1">
        <v>9</v>
      </c>
      <c r="BE45" s="1">
        <v>1552.5677267373401</v>
      </c>
      <c r="BF45" s="1">
        <f t="shared" si="23"/>
        <v>206.56772673734008</v>
      </c>
      <c r="BI45" s="5"/>
      <c r="BJ45" s="1">
        <v>9</v>
      </c>
      <c r="BK45" s="1">
        <v>1345.18375499334</v>
      </c>
      <c r="BL45" s="1">
        <f t="shared" si="24"/>
        <v>39.183754993340017</v>
      </c>
      <c r="BM45" s="1">
        <v>9</v>
      </c>
      <c r="BN45" s="1">
        <v>1276.1513437057999</v>
      </c>
      <c r="BO45" s="1">
        <f t="shared" si="25"/>
        <v>1.1513437057999454</v>
      </c>
      <c r="BP45" s="1">
        <v>9</v>
      </c>
      <c r="BQ45" s="1">
        <v>1394.30254476909</v>
      </c>
      <c r="BR45" s="1">
        <f t="shared" si="26"/>
        <v>97.302544769089991</v>
      </c>
      <c r="BS45" s="1">
        <v>9</v>
      </c>
      <c r="BT45" s="1">
        <v>1507.74112734864</v>
      </c>
      <c r="BU45" s="1">
        <f t="shared" si="27"/>
        <v>132.74112734864002</v>
      </c>
      <c r="BX45" s="5"/>
      <c r="BY45" s="1">
        <v>9</v>
      </c>
      <c r="BZ45" s="1">
        <v>1335.5557809330601</v>
      </c>
      <c r="CA45" s="1">
        <f t="shared" si="28"/>
        <v>91.555780933060078</v>
      </c>
      <c r="CB45" s="1">
        <v>9</v>
      </c>
      <c r="CC45" s="1">
        <v>1431.1593625498001</v>
      </c>
      <c r="CD45" s="1">
        <f t="shared" si="29"/>
        <v>80.159362549800107</v>
      </c>
      <c r="CE45" s="1">
        <v>9</v>
      </c>
      <c r="CF45" s="1">
        <v>1371.5782493368699</v>
      </c>
      <c r="CG45" s="1">
        <f t="shared" si="30"/>
        <v>156.57824933686993</v>
      </c>
      <c r="CH45" s="1">
        <v>9</v>
      </c>
      <c r="CI45" s="1">
        <v>1340.78252427184</v>
      </c>
      <c r="CJ45" s="1">
        <f t="shared" si="31"/>
        <v>116.78252427183997</v>
      </c>
      <c r="CM45" s="2"/>
      <c r="CN45" s="1">
        <v>9</v>
      </c>
      <c r="CO45" s="1">
        <v>1852.9404617253899</v>
      </c>
      <c r="CP45" s="1">
        <f t="shared" si="32"/>
        <v>348.94046172538992</v>
      </c>
      <c r="CQ45" s="1">
        <v>9</v>
      </c>
      <c r="CR45" s="1">
        <v>1906.0508108108099</v>
      </c>
      <c r="CS45" s="1">
        <f t="shared" si="33"/>
        <v>362.05081081080993</v>
      </c>
      <c r="CT45" s="1">
        <v>9</v>
      </c>
      <c r="CU45" s="1">
        <v>1915.52791262136</v>
      </c>
      <c r="CV45" s="1">
        <f t="shared" si="34"/>
        <v>305.52791262135997</v>
      </c>
      <c r="CW45" s="1">
        <v>9</v>
      </c>
      <c r="CX45" s="1">
        <v>1824.6713754646801</v>
      </c>
      <c r="CY45" s="1">
        <f t="shared" si="35"/>
        <v>323.67137546468007</v>
      </c>
      <c r="DB45" s="5"/>
      <c r="DC45" s="1">
        <v>9</v>
      </c>
      <c r="DD45" s="1">
        <v>2220.8320388349498</v>
      </c>
      <c r="DE45" s="1">
        <f t="shared" si="36"/>
        <v>305.8320388349498</v>
      </c>
      <c r="DF45" s="1">
        <v>9</v>
      </c>
      <c r="DG45" s="1">
        <v>2255.2889812889798</v>
      </c>
      <c r="DH45" s="1">
        <f t="shared" si="37"/>
        <v>362.28898128897981</v>
      </c>
      <c r="DI45" s="1">
        <v>9</v>
      </c>
      <c r="DJ45" s="1">
        <v>2692.28828828829</v>
      </c>
      <c r="DK45" s="1">
        <f t="shared" si="38"/>
        <v>430.28828828829</v>
      </c>
      <c r="DL45" s="1">
        <v>9</v>
      </c>
      <c r="DM45" s="1">
        <v>2488.5167014613799</v>
      </c>
      <c r="DN45" s="1">
        <f t="shared" si="39"/>
        <v>226.51670146137985</v>
      </c>
      <c r="DQ45" s="5"/>
      <c r="DR45" s="1">
        <v>9</v>
      </c>
      <c r="DS45" s="1">
        <v>1323.6271884655</v>
      </c>
      <c r="DT45" s="1">
        <f t="shared" si="40"/>
        <v>425.62718846550001</v>
      </c>
      <c r="DU45" s="1">
        <v>9</v>
      </c>
      <c r="DV45" s="1">
        <v>1229.53865979381</v>
      </c>
      <c r="DW45" s="1">
        <f t="shared" si="41"/>
        <v>330.53865979380998</v>
      </c>
      <c r="DX45" s="1">
        <v>9</v>
      </c>
      <c r="DY45" s="1">
        <v>1270.78677462888</v>
      </c>
      <c r="DZ45" s="1">
        <f t="shared" si="42"/>
        <v>340.78677462888004</v>
      </c>
      <c r="EA45" s="1">
        <v>9</v>
      </c>
      <c r="EB45" s="1">
        <v>1320.09878419453</v>
      </c>
      <c r="EC45" s="1">
        <f t="shared" si="43"/>
        <v>395.09878419453003</v>
      </c>
      <c r="EF45" s="2"/>
      <c r="EG45" s="1">
        <v>9</v>
      </c>
      <c r="EH45" s="1">
        <v>1937.37604790419</v>
      </c>
      <c r="EI45" s="1">
        <f t="shared" si="44"/>
        <v>449.37604790419005</v>
      </c>
      <c r="EJ45" s="1">
        <v>9</v>
      </c>
      <c r="EK45" s="1">
        <v>1647.3632610939101</v>
      </c>
      <c r="EL45" s="1">
        <f t="shared" si="45"/>
        <v>307.36326109391007</v>
      </c>
      <c r="EM45" s="1">
        <v>9</v>
      </c>
      <c r="EN45" s="1">
        <v>1655.8504801097399</v>
      </c>
      <c r="EO45" s="1">
        <f t="shared" si="46"/>
        <v>243.85048010973992</v>
      </c>
      <c r="EP45" s="1">
        <v>9</v>
      </c>
      <c r="EQ45" s="1">
        <v>1466.1290877796901</v>
      </c>
      <c r="ER45" s="1">
        <f t="shared" si="47"/>
        <v>384.12908777969005</v>
      </c>
      <c r="EU45" s="5"/>
      <c r="EV45" s="1">
        <v>9</v>
      </c>
      <c r="EW45" s="1">
        <v>1567.0775780510901</v>
      </c>
      <c r="EX45" s="1">
        <f t="shared" si="48"/>
        <v>195.07757805109009</v>
      </c>
      <c r="EY45" s="1">
        <v>9</v>
      </c>
      <c r="EZ45" s="1">
        <v>3116.1826741996201</v>
      </c>
      <c r="FA45" s="1">
        <f t="shared" si="49"/>
        <v>596.18267419962012</v>
      </c>
      <c r="FB45" s="1">
        <v>9</v>
      </c>
      <c r="FC45" s="1">
        <v>2283.6197576887198</v>
      </c>
      <c r="FD45" s="1">
        <f t="shared" si="50"/>
        <v>184.6197576887198</v>
      </c>
      <c r="FE45" s="1">
        <v>9</v>
      </c>
      <c r="FF45" s="1">
        <v>2268.2182227221601</v>
      </c>
      <c r="FG45" s="1">
        <f t="shared" si="51"/>
        <v>39.218222722160135</v>
      </c>
      <c r="FJ45" s="5"/>
      <c r="FK45" s="1">
        <v>9</v>
      </c>
      <c r="FL45" s="1">
        <v>1256.5551219512199</v>
      </c>
      <c r="FM45" s="1">
        <f t="shared" si="4"/>
        <v>303.55512195121992</v>
      </c>
      <c r="FN45" s="1">
        <v>9</v>
      </c>
      <c r="FO45" s="1">
        <v>1217.2283464566899</v>
      </c>
      <c r="FP45" s="1">
        <f t="shared" si="5"/>
        <v>257.22834645668991</v>
      </c>
      <c r="FQ45" s="1">
        <v>9</v>
      </c>
      <c r="FR45" s="1">
        <v>1274.18388195233</v>
      </c>
      <c r="FS45" s="1">
        <f t="shared" si="6"/>
        <v>293.18388195233001</v>
      </c>
      <c r="FT45" s="1">
        <v>9</v>
      </c>
      <c r="FU45" s="1">
        <v>1427.7987616099099</v>
      </c>
      <c r="FV45" s="1">
        <f t="shared" si="7"/>
        <v>418.79876160990989</v>
      </c>
    </row>
    <row r="46" spans="1:178" x14ac:dyDescent="0.25">
      <c r="A46" s="2"/>
      <c r="B46" s="1">
        <v>10</v>
      </c>
      <c r="C46" s="1">
        <v>1772.49185336049</v>
      </c>
      <c r="D46" s="1">
        <f t="shared" si="8"/>
        <v>22.49185336049004</v>
      </c>
      <c r="E46" s="1">
        <v>10</v>
      </c>
      <c r="F46" s="1">
        <v>2152.81836528759</v>
      </c>
      <c r="G46" s="1">
        <f t="shared" si="9"/>
        <v>291.81836528759004</v>
      </c>
      <c r="H46" s="1">
        <v>10</v>
      </c>
      <c r="I46" s="1">
        <v>1779.63779527559</v>
      </c>
      <c r="J46" s="1">
        <f t="shared" si="10"/>
        <v>89.637795275589951</v>
      </c>
      <c r="K46" s="1">
        <v>10</v>
      </c>
      <c r="L46" s="1">
        <v>1977.70742358079</v>
      </c>
      <c r="M46" s="1">
        <f t="shared" si="11"/>
        <v>61.707423580789964</v>
      </c>
      <c r="P46" s="5"/>
      <c r="Q46" s="1">
        <v>10</v>
      </c>
      <c r="R46" s="1">
        <v>2092.55866666667</v>
      </c>
      <c r="S46" s="1">
        <f t="shared" si="12"/>
        <v>36.558666666669978</v>
      </c>
      <c r="T46" s="1">
        <v>10</v>
      </c>
      <c r="U46" s="1">
        <v>1601.47187141217</v>
      </c>
      <c r="V46" s="1">
        <f t="shared" si="13"/>
        <v>208.47187141217</v>
      </c>
      <c r="W46" s="1">
        <v>10</v>
      </c>
      <c r="X46" s="1">
        <v>1683.9679487179501</v>
      </c>
      <c r="Y46" s="1">
        <f t="shared" si="14"/>
        <v>276.96794871795009</v>
      </c>
      <c r="Z46" s="1">
        <v>10</v>
      </c>
      <c r="AA46" s="1">
        <v>1523.6699346405201</v>
      </c>
      <c r="AB46" s="1">
        <f t="shared" si="15"/>
        <v>97.669934640520069</v>
      </c>
      <c r="AE46" s="5"/>
      <c r="AF46" s="1">
        <v>10</v>
      </c>
      <c r="AG46" s="1">
        <v>1322.5797773654899</v>
      </c>
      <c r="AH46" s="1">
        <f t="shared" si="16"/>
        <v>130.57977736548992</v>
      </c>
      <c r="AI46" s="1">
        <v>10</v>
      </c>
      <c r="AJ46" s="1">
        <v>1300.1810136765901</v>
      </c>
      <c r="AK46" s="1">
        <f t="shared" si="17"/>
        <v>103.18101367659006</v>
      </c>
      <c r="AL46" s="1">
        <v>10</v>
      </c>
      <c r="AM46" s="1">
        <v>1370.95553145336</v>
      </c>
      <c r="AN46" s="1">
        <f t="shared" si="18"/>
        <v>171.95553145335998</v>
      </c>
      <c r="AO46" s="1">
        <v>10</v>
      </c>
      <c r="AP46" s="1">
        <v>1318.4952681387999</v>
      </c>
      <c r="AQ46" s="1">
        <f t="shared" si="19"/>
        <v>119.49526813879993</v>
      </c>
      <c r="AT46" s="2"/>
      <c r="AU46" s="1">
        <v>10</v>
      </c>
      <c r="AV46" s="1">
        <v>1525.3151658767799</v>
      </c>
      <c r="AW46" s="1">
        <f t="shared" si="20"/>
        <v>130.31516587677993</v>
      </c>
      <c r="AX46" s="1">
        <v>10</v>
      </c>
      <c r="AY46" s="1">
        <v>1364.4471718249699</v>
      </c>
      <c r="AZ46" s="1">
        <f t="shared" si="21"/>
        <v>14.447171824969928</v>
      </c>
      <c r="BA46" s="1">
        <v>10</v>
      </c>
      <c r="BB46" s="1">
        <v>1511.5786852589599</v>
      </c>
      <c r="BC46" s="1">
        <f t="shared" si="22"/>
        <v>154.57868525895992</v>
      </c>
      <c r="BD46" s="1">
        <v>10</v>
      </c>
      <c r="BE46" s="1">
        <v>1375.61018957346</v>
      </c>
      <c r="BF46" s="1">
        <f t="shared" si="23"/>
        <v>29.610189573460048</v>
      </c>
      <c r="BI46" s="5"/>
      <c r="BJ46" s="1">
        <v>10</v>
      </c>
      <c r="BK46" s="1">
        <v>1216.58477970627</v>
      </c>
      <c r="BL46" s="1">
        <f t="shared" si="24"/>
        <v>-89.415220293730044</v>
      </c>
      <c r="BM46" s="1">
        <v>10</v>
      </c>
      <c r="BN46" s="1">
        <v>1397.7475317348401</v>
      </c>
      <c r="BO46" s="1">
        <f t="shared" si="25"/>
        <v>122.74753173484009</v>
      </c>
      <c r="BP46" s="1">
        <v>10</v>
      </c>
      <c r="BQ46" s="1">
        <v>1358.90857681433</v>
      </c>
      <c r="BR46" s="1">
        <f t="shared" si="26"/>
        <v>61.90857681432999</v>
      </c>
      <c r="BS46" s="1">
        <v>10</v>
      </c>
      <c r="BT46" s="1">
        <v>1500.4158829676101</v>
      </c>
      <c r="BU46" s="1">
        <f t="shared" si="27"/>
        <v>125.41588296761006</v>
      </c>
      <c r="BX46" s="5"/>
      <c r="BY46" s="1">
        <v>10</v>
      </c>
      <c r="BZ46" s="1">
        <v>1340.8703140830801</v>
      </c>
      <c r="CA46" s="1">
        <f t="shared" si="28"/>
        <v>96.870314083080075</v>
      </c>
      <c r="CB46" s="1">
        <v>10</v>
      </c>
      <c r="CC46" s="1">
        <v>1492.35359116022</v>
      </c>
      <c r="CD46" s="1">
        <f t="shared" si="29"/>
        <v>141.35359116022005</v>
      </c>
      <c r="CE46" s="1">
        <v>10</v>
      </c>
      <c r="CF46" s="1">
        <v>1310.13254593176</v>
      </c>
      <c r="CG46" s="1">
        <f t="shared" si="30"/>
        <v>95.132545931759978</v>
      </c>
      <c r="CH46" s="1">
        <v>10</v>
      </c>
      <c r="CI46" s="1">
        <v>1272.66797257591</v>
      </c>
      <c r="CJ46" s="1">
        <f t="shared" si="31"/>
        <v>48.667972575909971</v>
      </c>
      <c r="CM46" s="2"/>
      <c r="CN46" s="1">
        <v>10</v>
      </c>
      <c r="CO46" s="1">
        <v>1772.7293144207999</v>
      </c>
      <c r="CP46" s="1">
        <f t="shared" si="32"/>
        <v>268.72931442079994</v>
      </c>
      <c r="CQ46" s="1">
        <v>10</v>
      </c>
      <c r="CR46" s="1">
        <v>1844.0949781659399</v>
      </c>
      <c r="CS46" s="1">
        <f t="shared" si="33"/>
        <v>300.09497816593989</v>
      </c>
      <c r="CT46" s="1">
        <v>10</v>
      </c>
      <c r="CU46" s="1">
        <v>1928.64406779661</v>
      </c>
      <c r="CV46" s="1">
        <f t="shared" si="34"/>
        <v>318.64406779660999</v>
      </c>
      <c r="CW46" s="1">
        <v>10</v>
      </c>
      <c r="CX46" s="1">
        <v>1832.7702602230499</v>
      </c>
      <c r="CY46" s="1">
        <f t="shared" si="35"/>
        <v>331.77026022304995</v>
      </c>
      <c r="DB46" s="5"/>
      <c r="DC46" s="1">
        <v>10</v>
      </c>
      <c r="DD46" s="1">
        <v>2250.3751214771601</v>
      </c>
      <c r="DE46" s="1">
        <f t="shared" si="36"/>
        <v>335.37512147716006</v>
      </c>
      <c r="DF46" s="1">
        <v>10</v>
      </c>
      <c r="DG46" s="1">
        <v>2273.6842650103499</v>
      </c>
      <c r="DH46" s="1">
        <f t="shared" si="37"/>
        <v>380.68426501034992</v>
      </c>
      <c r="DI46" s="1">
        <v>10</v>
      </c>
      <c r="DJ46" s="1">
        <v>2759.9822109275701</v>
      </c>
      <c r="DK46" s="1">
        <f t="shared" si="38"/>
        <v>497.98221092757012</v>
      </c>
      <c r="DL46" s="1">
        <v>10</v>
      </c>
      <c r="DM46" s="1">
        <v>2389.62037037037</v>
      </c>
      <c r="DN46" s="1">
        <f t="shared" si="39"/>
        <v>127.62037037036998</v>
      </c>
      <c r="DQ46" s="5"/>
      <c r="DR46" s="1">
        <v>10</v>
      </c>
      <c r="DS46" s="1">
        <v>1217.2590299277599</v>
      </c>
      <c r="DT46" s="1">
        <f t="shared" si="40"/>
        <v>319.25902992775991</v>
      </c>
      <c r="DU46" s="1">
        <v>10</v>
      </c>
      <c r="DV46" s="1">
        <v>1281.3634020618599</v>
      </c>
      <c r="DW46" s="1">
        <f t="shared" si="41"/>
        <v>382.36340206185992</v>
      </c>
      <c r="DX46" s="1">
        <v>10</v>
      </c>
      <c r="DY46" s="1">
        <v>1208.1907284768199</v>
      </c>
      <c r="DZ46" s="1">
        <f t="shared" si="42"/>
        <v>278.19072847681991</v>
      </c>
      <c r="EA46" s="1">
        <v>10</v>
      </c>
      <c r="EB46" s="1">
        <v>1276.84848484848</v>
      </c>
      <c r="EC46" s="1">
        <f t="shared" si="43"/>
        <v>351.84848484847998</v>
      </c>
      <c r="EF46" s="2"/>
      <c r="EG46" s="1">
        <v>10</v>
      </c>
      <c r="EH46" s="1">
        <v>1928.01072705602</v>
      </c>
      <c r="EI46" s="1">
        <f t="shared" si="44"/>
        <v>440.01072705601996</v>
      </c>
      <c r="EJ46" s="1">
        <v>10</v>
      </c>
      <c r="EK46" s="1">
        <v>1597.20289855072</v>
      </c>
      <c r="EL46" s="1">
        <f t="shared" si="45"/>
        <v>257.20289855071996</v>
      </c>
      <c r="EM46" s="1">
        <v>10</v>
      </c>
      <c r="EN46" s="1">
        <v>1658.1759890859501</v>
      </c>
      <c r="EO46" s="1">
        <f t="shared" si="46"/>
        <v>246.17598908595005</v>
      </c>
      <c r="EP46" s="1">
        <v>10</v>
      </c>
      <c r="EQ46" s="1">
        <v>1447.1481164383599</v>
      </c>
      <c r="ER46" s="1">
        <f t="shared" si="47"/>
        <v>365.14811643835992</v>
      </c>
      <c r="EU46" s="5"/>
      <c r="EV46" s="1">
        <v>10</v>
      </c>
      <c r="EW46" s="1">
        <v>1609.0949667616301</v>
      </c>
      <c r="EX46" s="1">
        <f t="shared" si="48"/>
        <v>237.09496676163008</v>
      </c>
      <c r="EY46" s="1">
        <v>10</v>
      </c>
      <c r="EZ46" s="1">
        <v>3054.4208059981302</v>
      </c>
      <c r="FA46" s="1">
        <f t="shared" si="49"/>
        <v>534.42080599813016</v>
      </c>
      <c r="FB46" s="1">
        <v>10</v>
      </c>
      <c r="FC46" s="1">
        <v>2575.81869158878</v>
      </c>
      <c r="FD46" s="1">
        <f t="shared" si="50"/>
        <v>476.81869158877998</v>
      </c>
      <c r="FE46" s="1">
        <v>10</v>
      </c>
      <c r="FF46" s="1">
        <v>2520.2029147982098</v>
      </c>
      <c r="FG46" s="1">
        <f t="shared" si="51"/>
        <v>291.2029147982098</v>
      </c>
      <c r="FJ46" s="5"/>
      <c r="FK46" s="1">
        <v>10</v>
      </c>
      <c r="FL46" s="1">
        <v>1163.8330097087401</v>
      </c>
      <c r="FM46" s="1">
        <f t="shared" si="4"/>
        <v>210.83300970874006</v>
      </c>
      <c r="FN46" s="1">
        <v>10</v>
      </c>
      <c r="FO46" s="1">
        <v>1234.0496054114999</v>
      </c>
      <c r="FP46" s="1">
        <f t="shared" si="5"/>
        <v>274.0496054114999</v>
      </c>
      <c r="FQ46" s="1">
        <v>10</v>
      </c>
      <c r="FR46" s="1">
        <v>1382.1754189944099</v>
      </c>
      <c r="FS46" s="1">
        <f t="shared" si="6"/>
        <v>401.17541899440994</v>
      </c>
      <c r="FT46" s="1">
        <v>10</v>
      </c>
      <c r="FU46" s="1">
        <v>1293.6051282051301</v>
      </c>
      <c r="FV46" s="1">
        <f t="shared" si="7"/>
        <v>284.60512820513009</v>
      </c>
    </row>
    <row r="47" spans="1:178" x14ac:dyDescent="0.25">
      <c r="A47" s="2"/>
      <c r="B47" s="1">
        <v>11</v>
      </c>
      <c r="C47" s="1">
        <v>1784.6881390593001</v>
      </c>
      <c r="D47" s="1">
        <f t="shared" si="8"/>
        <v>34.688139059300056</v>
      </c>
      <c r="E47" s="1">
        <v>11</v>
      </c>
      <c r="F47" s="1">
        <v>2350.69408224674</v>
      </c>
      <c r="G47" s="1">
        <f t="shared" si="9"/>
        <v>489.69408224673998</v>
      </c>
      <c r="H47" s="1">
        <v>11</v>
      </c>
      <c r="I47" s="1">
        <v>1734.6650943396201</v>
      </c>
      <c r="J47" s="1">
        <f t="shared" si="10"/>
        <v>44.665094339620055</v>
      </c>
      <c r="K47" s="1">
        <v>11</v>
      </c>
      <c r="L47" s="1">
        <v>2039.5597667638499</v>
      </c>
      <c r="M47" s="1">
        <f t="shared" si="11"/>
        <v>123.55976676384989</v>
      </c>
      <c r="P47" s="5"/>
      <c r="Q47" s="1">
        <v>11</v>
      </c>
      <c r="R47" s="1">
        <v>2119.6594885598902</v>
      </c>
      <c r="S47" s="1">
        <f t="shared" si="12"/>
        <v>63.659488559890178</v>
      </c>
      <c r="T47" s="1">
        <v>11</v>
      </c>
      <c r="U47" s="1">
        <v>1533.3041002277901</v>
      </c>
      <c r="V47" s="1">
        <f t="shared" si="13"/>
        <v>140.30410022779006</v>
      </c>
      <c r="W47" s="1">
        <v>11</v>
      </c>
      <c r="X47" s="1">
        <v>1721.4100106496301</v>
      </c>
      <c r="Y47" s="1">
        <f t="shared" si="14"/>
        <v>314.41001064963007</v>
      </c>
      <c r="Z47" s="1">
        <v>11</v>
      </c>
      <c r="AA47" s="1">
        <v>1501.9219934994601</v>
      </c>
      <c r="AB47" s="1">
        <f t="shared" si="15"/>
        <v>75.921993499460086</v>
      </c>
      <c r="AE47" s="5"/>
      <c r="AF47" s="1">
        <v>11</v>
      </c>
      <c r="AG47" s="1">
        <v>1334.70500927644</v>
      </c>
      <c r="AH47" s="1">
        <f t="shared" si="16"/>
        <v>142.70500927644002</v>
      </c>
      <c r="AI47" s="1">
        <v>11</v>
      </c>
      <c r="AJ47" s="1">
        <v>1338.3133012820499</v>
      </c>
      <c r="AK47" s="1">
        <f t="shared" si="17"/>
        <v>141.31330128204991</v>
      </c>
      <c r="AL47" s="1">
        <v>11</v>
      </c>
      <c r="AM47" s="1">
        <v>1299.2049622438001</v>
      </c>
      <c r="AN47" s="1">
        <f t="shared" si="18"/>
        <v>100.20496224380008</v>
      </c>
      <c r="AO47" s="1">
        <v>11</v>
      </c>
      <c r="AP47" s="1">
        <v>1303.6505263157901</v>
      </c>
      <c r="AQ47" s="1">
        <f t="shared" si="19"/>
        <v>104.6505263157901</v>
      </c>
      <c r="AT47" s="2"/>
      <c r="AU47" s="1">
        <v>11</v>
      </c>
      <c r="AV47" s="1">
        <v>1669.163507109</v>
      </c>
      <c r="AW47" s="1">
        <f t="shared" si="20"/>
        <v>274.16350710899997</v>
      </c>
      <c r="AX47" s="1">
        <v>11</v>
      </c>
      <c r="AY47" s="1">
        <v>1349.3390928725701</v>
      </c>
      <c r="AZ47" s="1">
        <f t="shared" si="21"/>
        <v>-0.66090712742993674</v>
      </c>
      <c r="BA47" s="1">
        <v>11</v>
      </c>
      <c r="BB47" s="1">
        <v>1443.5426278836501</v>
      </c>
      <c r="BC47" s="1">
        <f t="shared" si="22"/>
        <v>86.542627883650084</v>
      </c>
      <c r="BD47" s="1">
        <v>11</v>
      </c>
      <c r="BE47" s="1">
        <v>1374.2855450237</v>
      </c>
      <c r="BF47" s="1">
        <f t="shared" si="23"/>
        <v>28.285545023700024</v>
      </c>
      <c r="BI47" s="5"/>
      <c r="BJ47" s="1">
        <v>11</v>
      </c>
      <c r="BK47" s="1">
        <v>1254.00134408602</v>
      </c>
      <c r="BL47" s="1">
        <f t="shared" si="24"/>
        <v>-51.998655913979974</v>
      </c>
      <c r="BM47" s="1">
        <v>11</v>
      </c>
      <c r="BN47" s="1">
        <v>1363.7929078014199</v>
      </c>
      <c r="BO47" s="1">
        <f t="shared" si="25"/>
        <v>88.792907801419915</v>
      </c>
      <c r="BP47" s="1">
        <v>11</v>
      </c>
      <c r="BQ47" s="1">
        <v>1335.3678269049899</v>
      </c>
      <c r="BR47" s="1">
        <f t="shared" si="26"/>
        <v>38.367826904989897</v>
      </c>
      <c r="BS47" s="1">
        <v>11</v>
      </c>
      <c r="BT47" s="1">
        <v>1556.62732919255</v>
      </c>
      <c r="BU47" s="1">
        <f t="shared" si="27"/>
        <v>181.62732919254995</v>
      </c>
      <c r="BX47" s="5"/>
      <c r="BY47" s="1">
        <v>11</v>
      </c>
      <c r="BZ47" s="1">
        <v>1341.45086119554</v>
      </c>
      <c r="CA47" s="1">
        <f t="shared" si="28"/>
        <v>97.450861195540028</v>
      </c>
      <c r="CB47" s="1">
        <v>11</v>
      </c>
      <c r="CC47" s="1">
        <v>1411.1478968792401</v>
      </c>
      <c r="CD47" s="1">
        <f t="shared" si="29"/>
        <v>60.147896879240079</v>
      </c>
      <c r="CE47" s="1">
        <v>11</v>
      </c>
      <c r="CF47" s="1">
        <v>1329.4834437086099</v>
      </c>
      <c r="CG47" s="1">
        <f t="shared" si="30"/>
        <v>114.48344370860991</v>
      </c>
      <c r="CH47" s="1">
        <v>11</v>
      </c>
      <c r="CI47" s="1">
        <v>1264.82775590551</v>
      </c>
      <c r="CJ47" s="1">
        <f t="shared" si="31"/>
        <v>40.827755905510003</v>
      </c>
      <c r="CM47" s="2"/>
      <c r="CN47" s="1">
        <v>11</v>
      </c>
      <c r="CO47" s="1">
        <v>1757.86586826347</v>
      </c>
      <c r="CP47" s="1">
        <f t="shared" si="32"/>
        <v>253.86586826347002</v>
      </c>
      <c r="CQ47" s="1">
        <v>11</v>
      </c>
      <c r="CR47" s="1">
        <v>1826.3851931330501</v>
      </c>
      <c r="CS47" s="1">
        <f t="shared" si="33"/>
        <v>282.38519313305005</v>
      </c>
      <c r="CT47" s="1">
        <v>11</v>
      </c>
      <c r="CU47" s="1">
        <v>1946.5700365407999</v>
      </c>
      <c r="CV47" s="1">
        <f t="shared" si="34"/>
        <v>336.57003654079995</v>
      </c>
      <c r="CW47" s="1">
        <v>11</v>
      </c>
      <c r="CX47" s="1">
        <v>1965.43964232489</v>
      </c>
      <c r="CY47" s="1">
        <f t="shared" si="35"/>
        <v>464.43964232488997</v>
      </c>
      <c r="DB47" s="5"/>
      <c r="DC47" s="1">
        <v>11</v>
      </c>
      <c r="DD47" s="1">
        <v>2244.7723735408599</v>
      </c>
      <c r="DE47" s="1">
        <f t="shared" si="36"/>
        <v>329.77237354085992</v>
      </c>
      <c r="DF47" s="1">
        <v>11</v>
      </c>
      <c r="DG47" s="1">
        <v>2285.9958506224102</v>
      </c>
      <c r="DH47" s="1">
        <f t="shared" si="37"/>
        <v>392.99585062241022</v>
      </c>
      <c r="DI47" s="1">
        <v>11</v>
      </c>
      <c r="DJ47" s="1">
        <v>2756.48743718593</v>
      </c>
      <c r="DK47" s="1">
        <f t="shared" si="38"/>
        <v>494.48743718593005</v>
      </c>
      <c r="DL47" s="1">
        <v>11</v>
      </c>
      <c r="DM47" s="1">
        <v>2400.6572622779499</v>
      </c>
      <c r="DN47" s="1">
        <f t="shared" si="39"/>
        <v>138.65726227794994</v>
      </c>
      <c r="DQ47" s="5"/>
      <c r="DR47" s="1">
        <v>11</v>
      </c>
      <c r="DS47" s="1">
        <v>1163.18993839836</v>
      </c>
      <c r="DT47" s="1">
        <f t="shared" si="40"/>
        <v>265.18993839836003</v>
      </c>
      <c r="DU47" s="1">
        <v>11</v>
      </c>
      <c r="DV47" s="1">
        <v>1260.5590142671899</v>
      </c>
      <c r="DW47" s="1">
        <f t="shared" si="41"/>
        <v>361.55901426718992</v>
      </c>
      <c r="DX47" s="1">
        <v>11</v>
      </c>
      <c r="DY47" s="1">
        <v>1229.5114401076701</v>
      </c>
      <c r="DZ47" s="1">
        <f t="shared" si="42"/>
        <v>299.51144010767007</v>
      </c>
      <c r="EA47" s="1">
        <v>11</v>
      </c>
      <c r="EB47" s="1">
        <v>1303.2828746177399</v>
      </c>
      <c r="EC47" s="1">
        <f t="shared" si="43"/>
        <v>378.28287461773994</v>
      </c>
      <c r="EF47" s="2"/>
      <c r="EG47" s="1">
        <v>11</v>
      </c>
      <c r="EH47" s="1">
        <v>1831.9400479616299</v>
      </c>
      <c r="EI47" s="1">
        <f t="shared" si="44"/>
        <v>343.94004796162994</v>
      </c>
      <c r="EJ47" s="1">
        <v>11</v>
      </c>
      <c r="EK47" s="1">
        <v>1627.8249744114601</v>
      </c>
      <c r="EL47" s="1">
        <f t="shared" si="45"/>
        <v>287.82497441146006</v>
      </c>
      <c r="EM47" s="1">
        <v>11</v>
      </c>
      <c r="EN47" s="1">
        <v>1690.4565517241399</v>
      </c>
      <c r="EO47" s="1">
        <f t="shared" si="46"/>
        <v>278.4565517241399</v>
      </c>
      <c r="EP47" s="1">
        <v>11</v>
      </c>
      <c r="EQ47" s="1">
        <v>1259.51369863014</v>
      </c>
      <c r="ER47" s="1">
        <f t="shared" si="47"/>
        <v>177.51369863013997</v>
      </c>
      <c r="EU47" s="5"/>
      <c r="EV47" s="1">
        <v>11</v>
      </c>
      <c r="EW47" s="1">
        <v>1638.70132325142</v>
      </c>
      <c r="EX47" s="1">
        <f t="shared" si="48"/>
        <v>266.70132325142004</v>
      </c>
      <c r="EY47" s="1">
        <v>11</v>
      </c>
      <c r="EZ47" s="1">
        <v>2940.8889934148601</v>
      </c>
      <c r="FA47" s="1">
        <f t="shared" si="49"/>
        <v>420.88899341486012</v>
      </c>
      <c r="FB47" s="1">
        <v>11</v>
      </c>
      <c r="FC47" s="1">
        <v>2344.6713221601499</v>
      </c>
      <c r="FD47" s="1">
        <f t="shared" si="50"/>
        <v>245.67132216014988</v>
      </c>
      <c r="FE47" s="1">
        <v>11</v>
      </c>
      <c r="FF47" s="1">
        <v>2390.7146017699101</v>
      </c>
      <c r="FG47" s="1">
        <f t="shared" si="51"/>
        <v>161.71460176991013</v>
      </c>
      <c r="FJ47" s="5"/>
      <c r="FK47" s="1">
        <v>11</v>
      </c>
      <c r="FL47" s="1">
        <v>1171.8488714425901</v>
      </c>
      <c r="FM47" s="1">
        <f t="shared" si="4"/>
        <v>218.84887144259005</v>
      </c>
      <c r="FN47" s="1">
        <v>11</v>
      </c>
      <c r="FO47" s="1">
        <v>1236.71835803877</v>
      </c>
      <c r="FP47" s="1">
        <f t="shared" si="5"/>
        <v>276.71835803877002</v>
      </c>
      <c r="FQ47" s="1">
        <v>11</v>
      </c>
      <c r="FR47" s="1">
        <v>1383.0245261984401</v>
      </c>
      <c r="FS47" s="1">
        <f t="shared" si="6"/>
        <v>402.02452619844007</v>
      </c>
      <c r="FT47" s="1">
        <v>11</v>
      </c>
      <c r="FU47" s="1">
        <v>1314.2266666666701</v>
      </c>
      <c r="FV47" s="1">
        <f t="shared" si="7"/>
        <v>305.2266666666701</v>
      </c>
    </row>
    <row r="48" spans="1:178" x14ac:dyDescent="0.25">
      <c r="A48" s="2"/>
      <c r="B48" s="1">
        <v>12</v>
      </c>
      <c r="C48" s="1">
        <v>1821.10061601643</v>
      </c>
      <c r="D48" s="1">
        <f t="shared" si="8"/>
        <v>71.100616016429967</v>
      </c>
      <c r="E48" s="1">
        <v>12</v>
      </c>
      <c r="F48" s="1">
        <v>2150.9156626506001</v>
      </c>
      <c r="G48" s="1">
        <f t="shared" si="9"/>
        <v>289.9156626506001</v>
      </c>
      <c r="H48" s="1">
        <v>12</v>
      </c>
      <c r="I48" s="1">
        <v>1707.4585889570601</v>
      </c>
      <c r="J48" s="1">
        <f t="shared" si="10"/>
        <v>17.458588957060101</v>
      </c>
      <c r="K48" s="1">
        <v>12</v>
      </c>
      <c r="L48" s="1">
        <v>2003.8076923076901</v>
      </c>
      <c r="M48" s="1">
        <f t="shared" si="11"/>
        <v>87.807692307690104</v>
      </c>
      <c r="P48" s="5"/>
      <c r="Q48" s="1">
        <v>12</v>
      </c>
      <c r="R48" s="1">
        <v>2068.64609053498</v>
      </c>
      <c r="S48" s="1">
        <f t="shared" si="12"/>
        <v>12.646090534979976</v>
      </c>
      <c r="T48" s="1">
        <v>12</v>
      </c>
      <c r="U48" s="1">
        <v>1425.4438073394499</v>
      </c>
      <c r="V48" s="1">
        <f t="shared" si="13"/>
        <v>32.443807339449904</v>
      </c>
      <c r="W48" s="1">
        <v>12</v>
      </c>
      <c r="X48" s="1">
        <v>1581.46546227418</v>
      </c>
      <c r="Y48" s="1">
        <f t="shared" si="14"/>
        <v>174.46546227418003</v>
      </c>
      <c r="Z48" s="1">
        <v>12</v>
      </c>
      <c r="AA48" s="1">
        <v>1522.7080131723401</v>
      </c>
      <c r="AB48" s="1">
        <f t="shared" si="15"/>
        <v>96.708013172340088</v>
      </c>
      <c r="AE48" s="5"/>
      <c r="AF48" s="1">
        <v>12</v>
      </c>
      <c r="AG48" s="1">
        <v>1302.8509840674801</v>
      </c>
      <c r="AH48" s="1">
        <f t="shared" si="16"/>
        <v>110.85098406748011</v>
      </c>
      <c r="AI48" s="1">
        <v>12</v>
      </c>
      <c r="AJ48" s="1">
        <v>1435.25419664269</v>
      </c>
      <c r="AK48" s="1">
        <f t="shared" si="17"/>
        <v>238.25419664268998</v>
      </c>
      <c r="AL48" s="1">
        <v>12</v>
      </c>
      <c r="AM48" s="1">
        <v>1316.86323851203</v>
      </c>
      <c r="AN48" s="1">
        <f t="shared" si="18"/>
        <v>117.86323851202997</v>
      </c>
      <c r="AO48" s="1">
        <v>12</v>
      </c>
      <c r="AP48" s="1">
        <v>1389.90572033898</v>
      </c>
      <c r="AQ48" s="1">
        <f t="shared" si="19"/>
        <v>190.90572033898002</v>
      </c>
      <c r="AT48" s="2"/>
      <c r="AU48" s="1">
        <v>12</v>
      </c>
      <c r="AV48" s="1">
        <v>1606.0541813898701</v>
      </c>
      <c r="AW48" s="1">
        <f t="shared" si="20"/>
        <v>211.05418138987011</v>
      </c>
      <c r="AX48" s="1">
        <v>12</v>
      </c>
      <c r="AY48" s="1">
        <v>1404.49569892473</v>
      </c>
      <c r="AZ48" s="1">
        <f t="shared" si="21"/>
        <v>54.49569892473005</v>
      </c>
      <c r="BA48" s="1">
        <v>12</v>
      </c>
      <c r="BB48" s="1">
        <v>1464.3944223107601</v>
      </c>
      <c r="BC48" s="1">
        <f t="shared" si="22"/>
        <v>107.39442231076009</v>
      </c>
      <c r="BD48" s="1">
        <v>12</v>
      </c>
      <c r="BE48" s="1">
        <v>1311.1711606096101</v>
      </c>
      <c r="BF48" s="1">
        <f t="shared" si="23"/>
        <v>-34.82883939038993</v>
      </c>
      <c r="BI48" s="5"/>
      <c r="BJ48" s="1">
        <v>12</v>
      </c>
      <c r="BK48" s="1">
        <v>1307.84646194927</v>
      </c>
      <c r="BL48" s="1">
        <f t="shared" si="24"/>
        <v>1.8464619492699512</v>
      </c>
      <c r="BM48" s="1">
        <v>12</v>
      </c>
      <c r="BN48" s="1">
        <v>1385.73587570621</v>
      </c>
      <c r="BO48" s="1">
        <f t="shared" si="25"/>
        <v>110.73587570620998</v>
      </c>
      <c r="BP48" s="1">
        <v>12</v>
      </c>
      <c r="BQ48" s="1">
        <v>1376.5826251180399</v>
      </c>
      <c r="BR48" s="1">
        <f t="shared" si="26"/>
        <v>79.582625118039914</v>
      </c>
      <c r="BS48" s="1">
        <v>12</v>
      </c>
      <c r="BT48" s="1">
        <v>1566.8216892596499</v>
      </c>
      <c r="BU48" s="1">
        <f t="shared" si="27"/>
        <v>191.82168925964993</v>
      </c>
      <c r="BX48" s="5"/>
      <c r="BY48" s="1">
        <v>12</v>
      </c>
      <c r="BZ48" s="1">
        <v>1330.00605449041</v>
      </c>
      <c r="CA48" s="1">
        <f t="shared" si="28"/>
        <v>86.006054490409952</v>
      </c>
      <c r="CB48" s="1">
        <v>12</v>
      </c>
      <c r="CC48" s="1">
        <v>1517.03783783784</v>
      </c>
      <c r="CD48" s="1">
        <f t="shared" si="29"/>
        <v>166.03783783784002</v>
      </c>
      <c r="CE48" s="1">
        <v>12</v>
      </c>
      <c r="CF48" s="1">
        <v>1350.7044270833301</v>
      </c>
      <c r="CG48" s="1">
        <f t="shared" si="30"/>
        <v>135.70442708333007</v>
      </c>
      <c r="CH48" s="1">
        <v>12</v>
      </c>
      <c r="CI48" s="1">
        <v>1345.7453658536599</v>
      </c>
      <c r="CJ48" s="1">
        <f t="shared" si="31"/>
        <v>121.74536585365991</v>
      </c>
      <c r="CM48" s="2"/>
      <c r="CN48" s="1">
        <v>12</v>
      </c>
      <c r="CO48" s="1">
        <v>1776.9820788530501</v>
      </c>
      <c r="CP48" s="1">
        <f t="shared" si="32"/>
        <v>272.9820788530501</v>
      </c>
      <c r="CQ48" s="1">
        <v>12</v>
      </c>
      <c r="CR48" s="1">
        <v>1761.0173160173199</v>
      </c>
      <c r="CS48" s="1">
        <f t="shared" si="33"/>
        <v>217.0173160173199</v>
      </c>
      <c r="CT48" s="1">
        <v>12</v>
      </c>
      <c r="CU48" s="1">
        <v>1853.9043062200999</v>
      </c>
      <c r="CV48" s="1">
        <f t="shared" si="34"/>
        <v>243.9043062200999</v>
      </c>
      <c r="CW48" s="1">
        <v>12</v>
      </c>
      <c r="CX48" s="1">
        <v>1786.11538461538</v>
      </c>
      <c r="CY48" s="1">
        <f t="shared" si="35"/>
        <v>285.11538461537998</v>
      </c>
      <c r="DB48" s="5"/>
      <c r="DC48" s="1">
        <v>12</v>
      </c>
      <c r="DD48" s="1">
        <v>2272.98915187377</v>
      </c>
      <c r="DE48" s="1">
        <f t="shared" si="36"/>
        <v>357.98915187376997</v>
      </c>
      <c r="DF48" s="1">
        <v>12</v>
      </c>
      <c r="DG48" s="1">
        <v>2170.8255451713399</v>
      </c>
      <c r="DH48" s="1">
        <f t="shared" si="37"/>
        <v>277.82554517133985</v>
      </c>
      <c r="DI48" s="1">
        <v>12</v>
      </c>
      <c r="DJ48" s="1">
        <v>2872.0543615676402</v>
      </c>
      <c r="DK48" s="1">
        <f t="shared" si="38"/>
        <v>610.05436156764017</v>
      </c>
      <c r="DL48" s="1">
        <v>12</v>
      </c>
      <c r="DM48" s="1">
        <v>2528.37318087318</v>
      </c>
      <c r="DN48" s="1">
        <f t="shared" si="39"/>
        <v>266.37318087317999</v>
      </c>
      <c r="DQ48" s="5"/>
      <c r="DR48" s="1">
        <v>12</v>
      </c>
      <c r="DS48" s="1">
        <v>1224.1942740286299</v>
      </c>
      <c r="DT48" s="1">
        <f t="shared" si="40"/>
        <v>326.19427402862993</v>
      </c>
      <c r="DU48" s="1">
        <v>12</v>
      </c>
      <c r="DV48" s="1">
        <v>1248.9923566878999</v>
      </c>
      <c r="DW48" s="1">
        <f t="shared" si="41"/>
        <v>349.99235668789993</v>
      </c>
      <c r="DX48" s="1">
        <v>12</v>
      </c>
      <c r="DY48" s="1">
        <v>1168.2439353099701</v>
      </c>
      <c r="DZ48" s="1">
        <f t="shared" si="42"/>
        <v>238.24393530997008</v>
      </c>
      <c r="EA48" s="1">
        <v>12</v>
      </c>
      <c r="EB48" s="1">
        <v>1358.61456752656</v>
      </c>
      <c r="EC48" s="1">
        <f t="shared" si="43"/>
        <v>433.61456752655999</v>
      </c>
      <c r="EF48" s="2"/>
      <c r="EG48" s="1">
        <v>12</v>
      </c>
      <c r="EH48" s="1">
        <v>1825.9770253929901</v>
      </c>
      <c r="EI48" s="1">
        <f t="shared" si="44"/>
        <v>337.97702539299007</v>
      </c>
      <c r="EJ48" s="1">
        <v>12</v>
      </c>
      <c r="EK48" s="1">
        <v>1688.8575819672101</v>
      </c>
      <c r="EL48" s="1">
        <f t="shared" si="45"/>
        <v>348.85758196721008</v>
      </c>
      <c r="EM48" s="1">
        <v>12</v>
      </c>
      <c r="EN48" s="1">
        <v>1791.04834254144</v>
      </c>
      <c r="EO48" s="1">
        <f t="shared" si="46"/>
        <v>379.04834254143998</v>
      </c>
      <c r="EP48" s="1">
        <v>12</v>
      </c>
      <c r="EQ48" s="1">
        <v>1205.60086580087</v>
      </c>
      <c r="ER48" s="1">
        <f t="shared" si="47"/>
        <v>123.60086580087</v>
      </c>
      <c r="EU48" s="5"/>
      <c r="EV48" s="1">
        <v>12</v>
      </c>
      <c r="EW48" s="1">
        <v>1616.63352272727</v>
      </c>
      <c r="EX48" s="1">
        <f t="shared" si="48"/>
        <v>244.63352272727002</v>
      </c>
      <c r="EY48" s="1">
        <v>12</v>
      </c>
      <c r="EZ48" s="1">
        <v>2998.4536950421002</v>
      </c>
      <c r="FA48" s="1">
        <f t="shared" si="49"/>
        <v>478.45369504210021</v>
      </c>
      <c r="FB48" s="1">
        <v>12</v>
      </c>
      <c r="FC48" s="1">
        <v>2356.3803339517599</v>
      </c>
      <c r="FD48" s="1">
        <f t="shared" si="50"/>
        <v>257.38033395175989</v>
      </c>
      <c r="FE48" s="1">
        <v>12</v>
      </c>
      <c r="FF48" s="1">
        <v>2365.3506200676402</v>
      </c>
      <c r="FG48" s="1">
        <f t="shared" si="51"/>
        <v>136.35062006764019</v>
      </c>
      <c r="FJ48" s="5"/>
      <c r="FK48" s="1">
        <v>12</v>
      </c>
      <c r="FL48" s="1">
        <v>1247.65817825661</v>
      </c>
      <c r="FM48" s="1">
        <f t="shared" si="4"/>
        <v>294.65817825660997</v>
      </c>
      <c r="FN48" s="1">
        <v>12</v>
      </c>
      <c r="FO48" s="1">
        <v>1227.02257336343</v>
      </c>
      <c r="FP48" s="1">
        <f t="shared" si="5"/>
        <v>267.02257336342996</v>
      </c>
      <c r="FQ48" s="1">
        <v>12</v>
      </c>
      <c r="FR48" s="1">
        <v>1406.99660633484</v>
      </c>
      <c r="FS48" s="1">
        <f t="shared" si="6"/>
        <v>425.99660633483995</v>
      </c>
      <c r="FT48" s="1">
        <v>12</v>
      </c>
      <c r="FU48" s="1">
        <v>1328.4094165813699</v>
      </c>
      <c r="FV48" s="1">
        <f t="shared" si="7"/>
        <v>319.4094165813699</v>
      </c>
    </row>
    <row r="49" spans="1:178" x14ac:dyDescent="0.25">
      <c r="A49" s="2"/>
      <c r="B49" s="1">
        <v>13</v>
      </c>
      <c r="C49" s="1">
        <v>1875.6257668711701</v>
      </c>
      <c r="D49" s="1">
        <f t="shared" si="8"/>
        <v>125.62576687117007</v>
      </c>
      <c r="E49" s="1">
        <v>13</v>
      </c>
      <c r="F49" s="1">
        <v>2163.5245737211599</v>
      </c>
      <c r="G49" s="1">
        <f t="shared" si="9"/>
        <v>302.52457372115987</v>
      </c>
      <c r="H49" s="1">
        <v>13</v>
      </c>
      <c r="I49" s="1">
        <v>1663.4883359253499</v>
      </c>
      <c r="J49" s="1">
        <f t="shared" si="10"/>
        <v>-26.511664074650071</v>
      </c>
      <c r="K49" s="1">
        <v>13</v>
      </c>
      <c r="L49" s="1">
        <v>2016.36978417266</v>
      </c>
      <c r="M49" s="1">
        <f t="shared" si="11"/>
        <v>100.36978417266005</v>
      </c>
      <c r="P49" s="5"/>
      <c r="Q49" s="1">
        <v>13</v>
      </c>
      <c r="R49" s="1">
        <v>2301.9839357429701</v>
      </c>
      <c r="S49" s="1">
        <f t="shared" si="12"/>
        <v>245.98393574297006</v>
      </c>
      <c r="T49" s="1">
        <v>13</v>
      </c>
      <c r="U49" s="1">
        <v>1425.8904109589</v>
      </c>
      <c r="V49" s="1">
        <f t="shared" si="13"/>
        <v>32.89041095890002</v>
      </c>
      <c r="W49" s="1">
        <v>13</v>
      </c>
      <c r="X49" s="1">
        <v>1520.2077087794401</v>
      </c>
      <c r="Y49" s="1">
        <f t="shared" si="14"/>
        <v>113.20770877944005</v>
      </c>
      <c r="Z49" s="1">
        <v>13</v>
      </c>
      <c r="AA49" s="1">
        <v>1602.97016574586</v>
      </c>
      <c r="AB49" s="1">
        <f t="shared" si="15"/>
        <v>176.97016574585996</v>
      </c>
      <c r="AE49" s="5"/>
      <c r="AF49" s="1">
        <v>13</v>
      </c>
      <c r="AG49" s="1">
        <v>1288.33704735376</v>
      </c>
      <c r="AH49" s="1">
        <f t="shared" si="16"/>
        <v>96.337047353759999</v>
      </c>
      <c r="AI49" s="1">
        <v>13</v>
      </c>
      <c r="AJ49" s="1">
        <v>1370.9775999999999</v>
      </c>
      <c r="AK49" s="1">
        <f t="shared" si="17"/>
        <v>173.97759999999994</v>
      </c>
      <c r="AL49" s="1">
        <v>13</v>
      </c>
      <c r="AM49" s="1">
        <v>1372.0997830802601</v>
      </c>
      <c r="AN49" s="1">
        <f t="shared" si="18"/>
        <v>173.09978308026007</v>
      </c>
      <c r="AO49" s="1">
        <v>13</v>
      </c>
      <c r="AP49" s="1">
        <v>1391.4513742071899</v>
      </c>
      <c r="AQ49" s="1">
        <f t="shared" si="19"/>
        <v>192.45137420718993</v>
      </c>
      <c r="AT49" s="2"/>
      <c r="AU49" s="1">
        <v>13</v>
      </c>
      <c r="AV49" s="1">
        <v>1494.85764294049</v>
      </c>
      <c r="AW49" s="1">
        <f t="shared" si="20"/>
        <v>99.857642940489995</v>
      </c>
      <c r="AX49" s="1">
        <v>13</v>
      </c>
      <c r="AY49" s="1">
        <v>1436.3228941684699</v>
      </c>
      <c r="AZ49" s="1">
        <f t="shared" si="21"/>
        <v>86.322894168469929</v>
      </c>
      <c r="BA49" s="1">
        <v>13</v>
      </c>
      <c r="BB49" s="1">
        <v>1407.472</v>
      </c>
      <c r="BC49" s="1">
        <f t="shared" si="22"/>
        <v>50.47199999999998</v>
      </c>
      <c r="BD49" s="1">
        <v>13</v>
      </c>
      <c r="BE49" s="1">
        <v>1343.4011904761901</v>
      </c>
      <c r="BF49" s="1">
        <f t="shared" si="23"/>
        <v>-2.5988095238099049</v>
      </c>
      <c r="BI49" s="5"/>
      <c r="BJ49" s="1">
        <v>13</v>
      </c>
      <c r="BK49" s="1">
        <v>1425.9879194630901</v>
      </c>
      <c r="BL49" s="1">
        <f t="shared" si="24"/>
        <v>119.98791946309007</v>
      </c>
      <c r="BM49" s="1">
        <v>13</v>
      </c>
      <c r="BN49" s="1">
        <v>1367.04707560628</v>
      </c>
      <c r="BO49" s="1">
        <f t="shared" si="25"/>
        <v>92.047075606280032</v>
      </c>
      <c r="BP49" s="1">
        <v>13</v>
      </c>
      <c r="BQ49" s="1">
        <v>1384.2476635513999</v>
      </c>
      <c r="BR49" s="1">
        <f t="shared" si="26"/>
        <v>87.24766355139991</v>
      </c>
      <c r="BS49" s="1">
        <v>13</v>
      </c>
      <c r="BT49" s="1">
        <v>1534.50369588173</v>
      </c>
      <c r="BU49" s="1">
        <f t="shared" si="27"/>
        <v>159.50369588172998</v>
      </c>
      <c r="BX49" s="5"/>
      <c r="BY49" s="1">
        <v>13</v>
      </c>
      <c r="BZ49" s="1">
        <v>1284.81477732794</v>
      </c>
      <c r="CA49" s="1">
        <f t="shared" si="28"/>
        <v>40.814777327939964</v>
      </c>
      <c r="CB49" s="1">
        <v>13</v>
      </c>
      <c r="CC49" s="1">
        <v>1478.5683355886299</v>
      </c>
      <c r="CD49" s="1">
        <f t="shared" si="29"/>
        <v>127.56833558862991</v>
      </c>
      <c r="CE49" s="1">
        <v>13</v>
      </c>
      <c r="CF49" s="1">
        <v>1329.41721854305</v>
      </c>
      <c r="CG49" s="1">
        <f t="shared" si="30"/>
        <v>114.41721854305001</v>
      </c>
      <c r="CH49" s="1">
        <v>13</v>
      </c>
      <c r="CI49" s="1">
        <v>1287.8515625</v>
      </c>
      <c r="CJ49" s="1">
        <f t="shared" si="31"/>
        <v>63.8515625</v>
      </c>
      <c r="CM49" s="2"/>
      <c r="CN49" s="1">
        <v>13</v>
      </c>
      <c r="CO49" s="1">
        <v>1597.25544794189</v>
      </c>
      <c r="CP49" s="1">
        <f t="shared" si="32"/>
        <v>93.255447941889997</v>
      </c>
      <c r="CQ49" s="1">
        <v>13</v>
      </c>
      <c r="CR49" s="1">
        <v>1929.8777292576401</v>
      </c>
      <c r="CS49" s="1">
        <f t="shared" si="33"/>
        <v>385.87772925764011</v>
      </c>
      <c r="CT49" s="1">
        <v>13</v>
      </c>
      <c r="CU49" s="1">
        <v>1900.59683313033</v>
      </c>
      <c r="CV49" s="1">
        <f t="shared" si="34"/>
        <v>290.59683313032997</v>
      </c>
      <c r="CW49" s="1">
        <v>13</v>
      </c>
      <c r="CX49" s="1">
        <v>1958.0845070422499</v>
      </c>
      <c r="CY49" s="1">
        <f t="shared" si="35"/>
        <v>457.08450704224992</v>
      </c>
      <c r="DB49" s="5"/>
      <c r="DC49" s="1">
        <v>13</v>
      </c>
      <c r="DD49" s="1">
        <v>2356.54634146341</v>
      </c>
      <c r="DE49" s="1">
        <f t="shared" si="36"/>
        <v>441.54634146341004</v>
      </c>
      <c r="DF49" s="1">
        <v>13</v>
      </c>
      <c r="DG49" s="1">
        <v>2259.62797927461</v>
      </c>
      <c r="DH49" s="1">
        <f t="shared" si="37"/>
        <v>366.62797927460997</v>
      </c>
      <c r="DI49" s="1">
        <v>13</v>
      </c>
      <c r="DJ49" s="1">
        <v>2980.10025062657</v>
      </c>
      <c r="DK49" s="1">
        <f t="shared" si="38"/>
        <v>718.10025062656996</v>
      </c>
      <c r="DL49" s="1">
        <v>13</v>
      </c>
      <c r="DM49" s="1">
        <v>2667.1201671891299</v>
      </c>
      <c r="DN49" s="1">
        <f t="shared" si="39"/>
        <v>405.12016718912992</v>
      </c>
      <c r="DQ49" s="5"/>
      <c r="DR49" s="1">
        <v>13</v>
      </c>
      <c r="DS49" s="1">
        <v>1241.16065911432</v>
      </c>
      <c r="DT49" s="1">
        <f t="shared" si="40"/>
        <v>343.16065911431997</v>
      </c>
      <c r="DU49" s="1">
        <v>13</v>
      </c>
      <c r="DV49" s="1">
        <v>1190.0459183673499</v>
      </c>
      <c r="DW49" s="1">
        <f t="shared" si="41"/>
        <v>291.04591836734994</v>
      </c>
      <c r="DX49" s="1">
        <v>13</v>
      </c>
      <c r="DY49" s="1">
        <v>1194.36265223275</v>
      </c>
      <c r="DZ49" s="1">
        <f t="shared" si="42"/>
        <v>264.36265223274995</v>
      </c>
      <c r="EA49" s="1">
        <v>13</v>
      </c>
      <c r="EB49" s="1">
        <v>1205.2373660030601</v>
      </c>
      <c r="EC49" s="1">
        <f t="shared" si="43"/>
        <v>280.23736600306006</v>
      </c>
      <c r="EF49" s="2"/>
      <c r="EG49" s="1">
        <v>13</v>
      </c>
      <c r="EH49" s="1">
        <v>2001.5547533092699</v>
      </c>
      <c r="EI49" s="1">
        <f t="shared" si="44"/>
        <v>513.55475330926993</v>
      </c>
      <c r="EJ49" s="1">
        <v>13</v>
      </c>
      <c r="EK49" s="1">
        <v>1675.0594871794899</v>
      </c>
      <c r="EL49" s="1">
        <f t="shared" si="45"/>
        <v>335.05948717948991</v>
      </c>
      <c r="EM49" s="1">
        <v>13</v>
      </c>
      <c r="EN49" s="1">
        <v>1642.5870165745901</v>
      </c>
      <c r="EO49" s="1">
        <f t="shared" si="46"/>
        <v>230.58701657459005</v>
      </c>
      <c r="EP49" s="1">
        <v>13</v>
      </c>
      <c r="EQ49" s="1">
        <v>1316.0462328767101</v>
      </c>
      <c r="ER49" s="1">
        <f t="shared" si="47"/>
        <v>234.04623287671006</v>
      </c>
      <c r="EU49" s="5"/>
      <c r="EV49" s="1">
        <v>13</v>
      </c>
      <c r="EW49" s="1">
        <v>1719.69063386944</v>
      </c>
      <c r="EX49" s="1">
        <f t="shared" si="48"/>
        <v>347.69063386944003</v>
      </c>
      <c r="EY49" s="1">
        <v>13</v>
      </c>
      <c r="EZ49" s="1">
        <v>2861.3320825515898</v>
      </c>
      <c r="FA49" s="1">
        <f t="shared" si="49"/>
        <v>341.33208255158979</v>
      </c>
      <c r="FB49" s="1">
        <v>13</v>
      </c>
      <c r="FC49" s="1">
        <v>2455.6093896713601</v>
      </c>
      <c r="FD49" s="1">
        <f t="shared" si="50"/>
        <v>356.60938967136008</v>
      </c>
      <c r="FE49" s="1">
        <v>13</v>
      </c>
      <c r="FF49" s="1">
        <v>2435.9716231555099</v>
      </c>
      <c r="FG49" s="1">
        <f t="shared" si="51"/>
        <v>206.97162315550986</v>
      </c>
      <c r="FJ49" s="5"/>
      <c r="FK49" s="1">
        <v>13</v>
      </c>
      <c r="FL49" s="1">
        <v>1178.86497064579</v>
      </c>
      <c r="FM49" s="1">
        <f t="shared" si="4"/>
        <v>225.86497064578998</v>
      </c>
      <c r="FN49" s="1">
        <v>13</v>
      </c>
      <c r="FO49" s="1">
        <v>1307.24513172967</v>
      </c>
      <c r="FP49" s="1">
        <f t="shared" si="5"/>
        <v>347.24513172966999</v>
      </c>
      <c r="FQ49" s="1">
        <v>13</v>
      </c>
      <c r="FR49" s="1">
        <v>1381.1335578002199</v>
      </c>
      <c r="FS49" s="1">
        <f t="shared" si="6"/>
        <v>400.13355780021993</v>
      </c>
      <c r="FT49" s="1">
        <v>13</v>
      </c>
      <c r="FU49" s="1">
        <v>1311.61293634497</v>
      </c>
      <c r="FV49" s="1">
        <f t="shared" si="7"/>
        <v>302.61293634496997</v>
      </c>
    </row>
    <row r="50" spans="1:178" x14ac:dyDescent="0.25">
      <c r="A50" s="2"/>
      <c r="B50" s="1">
        <v>14</v>
      </c>
      <c r="C50" s="1">
        <v>1886.6256410256401</v>
      </c>
      <c r="D50" s="1">
        <f t="shared" si="8"/>
        <v>136.62564102564011</v>
      </c>
      <c r="E50" s="1">
        <v>14</v>
      </c>
      <c r="F50" s="1">
        <v>2106.0222222222201</v>
      </c>
      <c r="G50" s="1">
        <f t="shared" si="9"/>
        <v>245.02222222222008</v>
      </c>
      <c r="H50" s="1">
        <v>14</v>
      </c>
      <c r="I50" s="1">
        <v>1686.1463790446801</v>
      </c>
      <c r="J50" s="1">
        <f t="shared" si="10"/>
        <v>-3.8536209553199114</v>
      </c>
      <c r="K50" s="1">
        <v>14</v>
      </c>
      <c r="L50" s="1">
        <v>1950.76730486009</v>
      </c>
      <c r="M50" s="1">
        <f t="shared" si="11"/>
        <v>34.767304860090007</v>
      </c>
      <c r="P50" s="5"/>
      <c r="Q50" s="1">
        <v>14</v>
      </c>
      <c r="R50" s="1">
        <v>2041.7350199733701</v>
      </c>
      <c r="S50" s="1">
        <f t="shared" si="12"/>
        <v>-14.264980026629928</v>
      </c>
      <c r="T50" s="1">
        <v>14</v>
      </c>
      <c r="U50" s="1">
        <v>1435.93793103448</v>
      </c>
      <c r="V50" s="1">
        <f t="shared" si="13"/>
        <v>42.937931034480016</v>
      </c>
      <c r="W50" s="1">
        <v>14</v>
      </c>
      <c r="X50" s="1">
        <v>1583.1413276231301</v>
      </c>
      <c r="Y50" s="1">
        <f t="shared" si="14"/>
        <v>176.14132762313011</v>
      </c>
      <c r="Z50" s="1">
        <v>14</v>
      </c>
      <c r="AA50" s="1">
        <v>1567.2619047619</v>
      </c>
      <c r="AB50" s="1">
        <f t="shared" si="15"/>
        <v>141.26190476190004</v>
      </c>
      <c r="AE50" s="5"/>
      <c r="AF50" s="1">
        <v>14</v>
      </c>
      <c r="AG50" s="1">
        <v>1291.3752327746699</v>
      </c>
      <c r="AH50" s="1">
        <f t="shared" si="16"/>
        <v>99.375232774669939</v>
      </c>
      <c r="AI50" s="1">
        <v>14</v>
      </c>
      <c r="AJ50" s="1">
        <v>1370.1417004048601</v>
      </c>
      <c r="AK50" s="1">
        <f t="shared" si="17"/>
        <v>173.1417004048601</v>
      </c>
      <c r="AL50" s="1">
        <v>14</v>
      </c>
      <c r="AM50" s="1">
        <v>1337.4749999999999</v>
      </c>
      <c r="AN50" s="1">
        <f t="shared" si="18"/>
        <v>138.47499999999991</v>
      </c>
      <c r="AO50" s="1">
        <v>14</v>
      </c>
      <c r="AP50" s="1">
        <v>1375.8272251308899</v>
      </c>
      <c r="AQ50" s="1">
        <f t="shared" si="19"/>
        <v>176.82722513088993</v>
      </c>
      <c r="AT50" s="2"/>
      <c r="AU50" s="1">
        <v>14</v>
      </c>
      <c r="AV50" s="1">
        <v>1539.6586248492199</v>
      </c>
      <c r="AW50" s="1">
        <f t="shared" si="20"/>
        <v>144.6586248492199</v>
      </c>
      <c r="AX50" s="1">
        <v>14</v>
      </c>
      <c r="AY50" s="1">
        <v>1514.73880597015</v>
      </c>
      <c r="AZ50" s="1">
        <f t="shared" si="21"/>
        <v>164.73880597015</v>
      </c>
      <c r="BA50" s="1">
        <v>14</v>
      </c>
      <c r="BB50" s="1">
        <v>1437.05015045135</v>
      </c>
      <c r="BC50" s="1">
        <f t="shared" si="22"/>
        <v>80.050150451349964</v>
      </c>
      <c r="BD50" s="1">
        <v>14</v>
      </c>
      <c r="BE50" s="1">
        <v>1421.51124260355</v>
      </c>
      <c r="BF50" s="1">
        <f t="shared" si="23"/>
        <v>75.511242603550045</v>
      </c>
      <c r="BI50" s="5"/>
      <c r="BJ50" s="1">
        <v>14</v>
      </c>
      <c r="BK50" s="1">
        <v>1281.8379814077</v>
      </c>
      <c r="BL50" s="1">
        <f t="shared" si="24"/>
        <v>-24.162018592300001</v>
      </c>
      <c r="BM50" s="1">
        <v>14</v>
      </c>
      <c r="BN50" s="1">
        <v>1435.9759547383301</v>
      </c>
      <c r="BO50" s="1">
        <f t="shared" si="25"/>
        <v>160.97595473833007</v>
      </c>
      <c r="BP50" s="1">
        <v>14</v>
      </c>
      <c r="BQ50" s="1">
        <v>1513.6994382022499</v>
      </c>
      <c r="BR50" s="1">
        <f t="shared" si="26"/>
        <v>216.69943820224989</v>
      </c>
      <c r="BS50" s="1">
        <v>14</v>
      </c>
      <c r="BT50" s="1">
        <v>1499.0699373695199</v>
      </c>
      <c r="BU50" s="1">
        <f t="shared" si="27"/>
        <v>124.06993736951995</v>
      </c>
      <c r="BX50" s="5"/>
      <c r="BY50" s="1">
        <v>14</v>
      </c>
      <c r="BZ50" s="1">
        <v>1244.9141104294499</v>
      </c>
      <c r="CA50" s="1">
        <f t="shared" si="28"/>
        <v>0.91411042944992005</v>
      </c>
      <c r="CB50" s="1">
        <v>14</v>
      </c>
      <c r="CC50" s="1">
        <v>1460.7350199733701</v>
      </c>
      <c r="CD50" s="1">
        <f t="shared" si="29"/>
        <v>109.73501997337007</v>
      </c>
      <c r="CE50" s="1">
        <v>14</v>
      </c>
      <c r="CF50" s="1">
        <v>1307.6209150326799</v>
      </c>
      <c r="CG50" s="1">
        <f t="shared" si="30"/>
        <v>92.620915032679932</v>
      </c>
      <c r="CH50" s="1">
        <v>14</v>
      </c>
      <c r="CI50" s="1">
        <v>1281.4213649851599</v>
      </c>
      <c r="CJ50" s="1">
        <f t="shared" si="31"/>
        <v>57.421364985159926</v>
      </c>
      <c r="CM50" s="2"/>
      <c r="CN50" s="1">
        <v>14</v>
      </c>
      <c r="CO50" s="1">
        <v>1673.587244284</v>
      </c>
      <c r="CP50" s="1">
        <f t="shared" si="32"/>
        <v>169.58724428400001</v>
      </c>
      <c r="CQ50" s="1">
        <v>14</v>
      </c>
      <c r="CR50" s="1">
        <v>1957.7695700110301</v>
      </c>
      <c r="CS50" s="1">
        <f t="shared" si="33"/>
        <v>413.76957001103005</v>
      </c>
      <c r="CT50" s="1">
        <v>14</v>
      </c>
      <c r="CU50" s="1">
        <v>1970.32129963899</v>
      </c>
      <c r="CV50" s="1">
        <f t="shared" si="34"/>
        <v>360.32129963899001</v>
      </c>
      <c r="CW50" s="1">
        <v>14</v>
      </c>
      <c r="CX50" s="1">
        <v>1709.25482912333</v>
      </c>
      <c r="CY50" s="1">
        <f t="shared" si="35"/>
        <v>208.25482912332996</v>
      </c>
      <c r="DB50" s="5"/>
      <c r="DC50" s="1">
        <v>14</v>
      </c>
      <c r="DD50" s="1">
        <v>2183.6942551119801</v>
      </c>
      <c r="DE50" s="1">
        <f t="shared" si="36"/>
        <v>268.69425511198006</v>
      </c>
      <c r="DF50" s="1">
        <v>14</v>
      </c>
      <c r="DG50" s="1">
        <v>2310.4922600619202</v>
      </c>
      <c r="DH50" s="1">
        <f t="shared" si="37"/>
        <v>417.49226006192021</v>
      </c>
      <c r="DI50" s="1">
        <v>14</v>
      </c>
      <c r="DJ50" s="1">
        <v>2848.1878172588799</v>
      </c>
      <c r="DK50" s="1">
        <f t="shared" si="38"/>
        <v>586.18781725887993</v>
      </c>
      <c r="DL50" s="1">
        <v>14</v>
      </c>
      <c r="DM50" s="1">
        <v>2696.6091003102401</v>
      </c>
      <c r="DN50" s="1">
        <f t="shared" si="39"/>
        <v>434.60910031024014</v>
      </c>
      <c r="DQ50" s="5"/>
      <c r="DR50" s="1">
        <v>14</v>
      </c>
      <c r="DS50" s="1">
        <v>1216.5137895812099</v>
      </c>
      <c r="DT50" s="1">
        <f t="shared" si="40"/>
        <v>318.51378958120995</v>
      </c>
      <c r="DU50" s="1">
        <v>14</v>
      </c>
      <c r="DV50" s="1">
        <v>1244.2441558441601</v>
      </c>
      <c r="DW50" s="1">
        <f t="shared" si="41"/>
        <v>345.2441558441601</v>
      </c>
      <c r="DX50" s="1">
        <v>14</v>
      </c>
      <c r="DY50" s="1">
        <v>1155.4156706507299</v>
      </c>
      <c r="DZ50" s="1">
        <f t="shared" si="42"/>
        <v>225.41567065072991</v>
      </c>
      <c r="EA50" s="1">
        <v>14</v>
      </c>
      <c r="EB50" s="1">
        <v>1288.4531722054401</v>
      </c>
      <c r="EC50" s="1">
        <f t="shared" si="43"/>
        <v>363.45317220544007</v>
      </c>
      <c r="EF50" s="2"/>
      <c r="EG50" s="1">
        <v>14</v>
      </c>
      <c r="EH50" s="1">
        <v>1880.7982885085601</v>
      </c>
      <c r="EI50" s="1">
        <f t="shared" si="44"/>
        <v>392.79828850856006</v>
      </c>
      <c r="EJ50" s="1">
        <v>14</v>
      </c>
      <c r="EK50" s="1">
        <v>1646.5547445255499</v>
      </c>
      <c r="EL50" s="1">
        <f t="shared" si="45"/>
        <v>306.55474452554995</v>
      </c>
      <c r="EM50" s="1">
        <v>14</v>
      </c>
      <c r="EN50" s="1">
        <v>1675.5862552594699</v>
      </c>
      <c r="EO50" s="1">
        <f t="shared" si="46"/>
        <v>263.58625525946991</v>
      </c>
      <c r="EP50" s="1">
        <v>14</v>
      </c>
      <c r="EQ50" s="1">
        <v>1307.64335664336</v>
      </c>
      <c r="ER50" s="1">
        <f t="shared" si="47"/>
        <v>225.64335664335999</v>
      </c>
      <c r="EU50" s="5"/>
      <c r="EV50" s="1">
        <v>14</v>
      </c>
      <c r="EW50" s="1">
        <v>1648.2711703139901</v>
      </c>
      <c r="EX50" s="1">
        <f t="shared" si="48"/>
        <v>276.27117031399007</v>
      </c>
      <c r="EY50" s="1">
        <v>14</v>
      </c>
      <c r="EZ50" s="1">
        <v>3112.5739868049</v>
      </c>
      <c r="FA50" s="1">
        <f t="shared" si="49"/>
        <v>592.57398680489996</v>
      </c>
      <c r="FB50" s="1">
        <v>14</v>
      </c>
      <c r="FC50" s="1">
        <v>2433.48186046512</v>
      </c>
      <c r="FD50" s="1">
        <f t="shared" si="50"/>
        <v>334.48186046512001</v>
      </c>
      <c r="FE50" s="1">
        <v>14</v>
      </c>
      <c r="FF50" s="1">
        <v>2353.1565995525698</v>
      </c>
      <c r="FG50" s="1">
        <f t="shared" si="51"/>
        <v>124.15659955256979</v>
      </c>
      <c r="FJ50" s="5"/>
      <c r="FK50" s="1">
        <v>14</v>
      </c>
      <c r="FL50" s="1">
        <v>1283.64630541872</v>
      </c>
      <c r="FM50" s="1">
        <f t="shared" si="4"/>
        <v>330.64630541871998</v>
      </c>
      <c r="FN50" s="1">
        <v>14</v>
      </c>
      <c r="FO50" s="1">
        <v>1273.1922639362899</v>
      </c>
      <c r="FP50" s="1">
        <f t="shared" si="5"/>
        <v>313.19226393628992</v>
      </c>
      <c r="FQ50" s="1">
        <v>14</v>
      </c>
      <c r="FR50" s="1">
        <v>1299.2974186307499</v>
      </c>
      <c r="FS50" s="1">
        <f t="shared" si="6"/>
        <v>318.29741863074992</v>
      </c>
      <c r="FT50" s="1">
        <v>14</v>
      </c>
      <c r="FU50" s="1">
        <v>1374.25569358178</v>
      </c>
      <c r="FV50" s="1">
        <f t="shared" si="7"/>
        <v>365.25569358177995</v>
      </c>
    </row>
    <row r="51" spans="1:178" x14ac:dyDescent="0.25">
      <c r="A51" s="2"/>
      <c r="B51" s="1">
        <v>15</v>
      </c>
      <c r="C51" s="1">
        <v>1930.46004098361</v>
      </c>
      <c r="D51" s="1">
        <f t="shared" si="8"/>
        <v>180.46004098361004</v>
      </c>
      <c r="E51" s="1">
        <v>15</v>
      </c>
      <c r="F51" s="1">
        <v>2113.5712841253799</v>
      </c>
      <c r="G51" s="1">
        <f t="shared" si="9"/>
        <v>252.57128412537986</v>
      </c>
      <c r="H51" s="1">
        <v>15</v>
      </c>
      <c r="I51" s="1">
        <v>1734.55657492355</v>
      </c>
      <c r="J51" s="1">
        <f t="shared" si="10"/>
        <v>44.556574923549988</v>
      </c>
      <c r="K51" s="1">
        <v>15</v>
      </c>
      <c r="L51" s="1">
        <v>1985.60946745562</v>
      </c>
      <c r="M51" s="1">
        <f t="shared" si="11"/>
        <v>69.609467455620006</v>
      </c>
      <c r="P51" s="5"/>
      <c r="Q51" s="1">
        <v>15</v>
      </c>
      <c r="R51" s="1">
        <v>2097.4953395472699</v>
      </c>
      <c r="S51" s="1">
        <f t="shared" si="12"/>
        <v>41.49533954726985</v>
      </c>
      <c r="T51" s="1">
        <v>15</v>
      </c>
      <c r="U51" s="1">
        <v>1586.02628571429</v>
      </c>
      <c r="V51" s="1">
        <f t="shared" si="13"/>
        <v>193.02628571429</v>
      </c>
      <c r="W51" s="1">
        <v>15</v>
      </c>
      <c r="X51" s="1">
        <v>1489.13432835821</v>
      </c>
      <c r="Y51" s="1">
        <f t="shared" si="14"/>
        <v>82.134328358210041</v>
      </c>
      <c r="Z51" s="1">
        <v>15</v>
      </c>
      <c r="AA51" s="1">
        <v>1549.1085526315801</v>
      </c>
      <c r="AB51" s="1">
        <f t="shared" si="15"/>
        <v>123.1085526315801</v>
      </c>
      <c r="AE51" s="5"/>
      <c r="AF51" s="1">
        <v>15</v>
      </c>
      <c r="AG51" s="1">
        <v>1342.95335820896</v>
      </c>
      <c r="AH51" s="1">
        <f t="shared" si="16"/>
        <v>150.95335820896003</v>
      </c>
      <c r="AI51" s="1">
        <v>15</v>
      </c>
      <c r="AJ51" s="1">
        <v>1438.25363489499</v>
      </c>
      <c r="AK51" s="1">
        <f t="shared" si="17"/>
        <v>241.25363489499</v>
      </c>
      <c r="AL51" s="1">
        <v>15</v>
      </c>
      <c r="AM51" s="1">
        <v>1412.8798701298699</v>
      </c>
      <c r="AN51" s="1">
        <f t="shared" si="18"/>
        <v>213.87987012986991</v>
      </c>
      <c r="AO51" s="1">
        <v>15</v>
      </c>
      <c r="AP51" s="1">
        <v>1447.12631578947</v>
      </c>
      <c r="AQ51" s="1">
        <f t="shared" si="19"/>
        <v>248.12631578947003</v>
      </c>
      <c r="AT51" s="2"/>
      <c r="AU51" s="1">
        <v>15</v>
      </c>
      <c r="AV51" s="1">
        <v>1513.1416566626699</v>
      </c>
      <c r="AW51" s="1">
        <f t="shared" si="20"/>
        <v>118.1416566626699</v>
      </c>
      <c r="AX51" s="1">
        <v>15</v>
      </c>
      <c r="AY51" s="1">
        <v>1544.3724434876201</v>
      </c>
      <c r="AZ51" s="1">
        <f t="shared" si="21"/>
        <v>194.3724434876201</v>
      </c>
      <c r="BA51" s="1">
        <v>15</v>
      </c>
      <c r="BB51" s="1">
        <v>1449.2023928215399</v>
      </c>
      <c r="BC51" s="1">
        <f t="shared" si="22"/>
        <v>92.202392821539888</v>
      </c>
      <c r="BD51" s="1">
        <v>15</v>
      </c>
      <c r="BE51" s="1">
        <v>1432.4628297362101</v>
      </c>
      <c r="BF51" s="1">
        <f t="shared" si="23"/>
        <v>86.462829736210097</v>
      </c>
      <c r="BI51" s="5"/>
      <c r="BJ51" s="1">
        <v>15</v>
      </c>
      <c r="BK51" s="1">
        <v>1286.46684350133</v>
      </c>
      <c r="BL51" s="1">
        <f t="shared" si="24"/>
        <v>-19.533156498669996</v>
      </c>
      <c r="BM51" s="1">
        <v>15</v>
      </c>
      <c r="BN51" s="1">
        <v>1384.3465346534699</v>
      </c>
      <c r="BO51" s="1">
        <f t="shared" si="25"/>
        <v>109.34653465346992</v>
      </c>
      <c r="BP51" s="1">
        <v>15</v>
      </c>
      <c r="BQ51" s="1">
        <v>1409.79755178908</v>
      </c>
      <c r="BR51" s="1">
        <f t="shared" si="26"/>
        <v>112.79755178907999</v>
      </c>
      <c r="BS51" s="1">
        <v>15</v>
      </c>
      <c r="BT51" s="1">
        <v>1477.4206098843299</v>
      </c>
      <c r="BU51" s="1">
        <f t="shared" si="27"/>
        <v>102.42060988432991</v>
      </c>
      <c r="BX51" s="5"/>
      <c r="BY51" s="1">
        <v>15</v>
      </c>
      <c r="BZ51" s="1">
        <v>1283.09460834181</v>
      </c>
      <c r="CA51" s="1">
        <f t="shared" si="28"/>
        <v>39.094608341810044</v>
      </c>
      <c r="CB51" s="1">
        <v>15</v>
      </c>
      <c r="CC51" s="1">
        <v>1468.8706199460901</v>
      </c>
      <c r="CD51" s="1">
        <f t="shared" si="29"/>
        <v>117.87061994609007</v>
      </c>
      <c r="CE51" s="1">
        <v>15</v>
      </c>
      <c r="CF51" s="1">
        <v>1318.7720685111999</v>
      </c>
      <c r="CG51" s="1">
        <f t="shared" si="30"/>
        <v>103.7720685111999</v>
      </c>
      <c r="CH51" s="1">
        <v>15</v>
      </c>
      <c r="CI51" s="1">
        <v>1284.7308066083599</v>
      </c>
      <c r="CJ51" s="1">
        <f t="shared" si="31"/>
        <v>60.730806608359899</v>
      </c>
      <c r="CM51" s="2"/>
      <c r="CN51" s="1">
        <v>15</v>
      </c>
      <c r="CO51" s="1">
        <v>1743.16866028708</v>
      </c>
      <c r="CP51" s="1">
        <f t="shared" si="32"/>
        <v>239.16866028708</v>
      </c>
      <c r="CQ51" s="1">
        <v>15</v>
      </c>
      <c r="CR51" s="1">
        <v>1903.47792494481</v>
      </c>
      <c r="CS51" s="1">
        <f t="shared" si="33"/>
        <v>359.47792494480996</v>
      </c>
      <c r="CT51" s="1">
        <v>15</v>
      </c>
      <c r="CU51" s="1">
        <v>1986.4494518879401</v>
      </c>
      <c r="CV51" s="1">
        <f t="shared" si="34"/>
        <v>376.44945188794009</v>
      </c>
      <c r="CW51" s="1">
        <v>15</v>
      </c>
      <c r="CX51" s="1">
        <v>1791.83470456245</v>
      </c>
      <c r="CY51" s="1">
        <f t="shared" si="35"/>
        <v>290.83470456245004</v>
      </c>
      <c r="DB51" s="5"/>
      <c r="DC51" s="1">
        <v>15</v>
      </c>
      <c r="DD51" s="1">
        <v>2192.73529411765</v>
      </c>
      <c r="DE51" s="1">
        <f t="shared" si="36"/>
        <v>277.73529411765003</v>
      </c>
      <c r="DF51" s="1">
        <v>15</v>
      </c>
      <c r="DG51" s="1">
        <v>2271.9371727748699</v>
      </c>
      <c r="DH51" s="1">
        <f t="shared" si="37"/>
        <v>378.93717277486985</v>
      </c>
      <c r="DI51" s="1">
        <v>15</v>
      </c>
      <c r="DJ51" s="1">
        <v>2859.0770186335399</v>
      </c>
      <c r="DK51" s="1">
        <f t="shared" si="38"/>
        <v>597.07701863353986</v>
      </c>
      <c r="DL51" s="1">
        <v>15</v>
      </c>
      <c r="DM51" s="1">
        <v>2440.6642411642401</v>
      </c>
      <c r="DN51" s="1">
        <f t="shared" si="39"/>
        <v>178.66424116424014</v>
      </c>
      <c r="DQ51" s="5"/>
      <c r="DR51" s="1">
        <v>15</v>
      </c>
      <c r="DS51" s="1">
        <v>1221.9475308642</v>
      </c>
      <c r="DT51" s="1">
        <f t="shared" si="40"/>
        <v>323.94753086419996</v>
      </c>
      <c r="DU51" s="1">
        <v>15</v>
      </c>
      <c r="DV51" s="1">
        <v>1238.7130102040801</v>
      </c>
      <c r="DW51" s="1">
        <f t="shared" si="41"/>
        <v>339.71301020408009</v>
      </c>
      <c r="DX51" s="1">
        <v>15</v>
      </c>
      <c r="DY51" s="1">
        <v>1236.58222811671</v>
      </c>
      <c r="DZ51" s="1">
        <f t="shared" si="42"/>
        <v>306.58222811670998</v>
      </c>
      <c r="EA51" s="1">
        <v>15</v>
      </c>
      <c r="EB51" s="1">
        <v>1318.4143730886899</v>
      </c>
      <c r="EC51" s="1">
        <f t="shared" si="43"/>
        <v>393.4143730886899</v>
      </c>
      <c r="EF51" s="2"/>
      <c r="EG51" s="1">
        <v>15</v>
      </c>
      <c r="EH51" s="1">
        <v>1764.9113001215101</v>
      </c>
      <c r="EI51" s="1">
        <f t="shared" si="44"/>
        <v>276.91130012151007</v>
      </c>
      <c r="EJ51" s="1">
        <v>15</v>
      </c>
      <c r="EK51" s="1">
        <v>1694.36486486486</v>
      </c>
      <c r="EL51" s="1">
        <f t="shared" si="45"/>
        <v>354.36486486486001</v>
      </c>
      <c r="EM51" s="1">
        <v>15</v>
      </c>
      <c r="EN51" s="1">
        <v>1629.58686730506</v>
      </c>
      <c r="EO51" s="1">
        <f t="shared" si="46"/>
        <v>217.58686730505997</v>
      </c>
      <c r="EP51" s="1">
        <v>15</v>
      </c>
      <c r="EQ51" s="1">
        <v>1277.3892733564001</v>
      </c>
      <c r="ER51" s="1">
        <f t="shared" si="47"/>
        <v>195.38927335640005</v>
      </c>
      <c r="EU51" s="5"/>
      <c r="EV51" s="1">
        <v>15</v>
      </c>
      <c r="EW51" s="1">
        <v>1643.7445600756901</v>
      </c>
      <c r="EX51" s="1">
        <f t="shared" si="48"/>
        <v>271.74456007569006</v>
      </c>
      <c r="EY51" s="1">
        <v>15</v>
      </c>
      <c r="EZ51" s="1">
        <v>3104.8544776119402</v>
      </c>
      <c r="FA51" s="1">
        <f t="shared" si="49"/>
        <v>584.85447761194018</v>
      </c>
      <c r="FB51" s="1">
        <v>15</v>
      </c>
      <c r="FC51" s="1">
        <v>2121.7082945013999</v>
      </c>
      <c r="FD51" s="1">
        <f t="shared" si="50"/>
        <v>22.708294501399905</v>
      </c>
      <c r="FE51" s="1">
        <v>15</v>
      </c>
      <c r="FF51" s="1">
        <v>2340.4387527839599</v>
      </c>
      <c r="FG51" s="1">
        <f t="shared" si="51"/>
        <v>111.4387527839599</v>
      </c>
      <c r="FJ51" s="5"/>
      <c r="FK51" s="1">
        <v>15</v>
      </c>
      <c r="FL51" s="1">
        <v>1178.4612365063799</v>
      </c>
      <c r="FM51" s="1">
        <f t="shared" si="4"/>
        <v>225.46123650637992</v>
      </c>
      <c r="FN51" s="1">
        <v>15</v>
      </c>
      <c r="FO51" s="1">
        <v>1361.18418079096</v>
      </c>
      <c r="FP51" s="1">
        <f t="shared" si="5"/>
        <v>401.18418079096</v>
      </c>
      <c r="FQ51" s="1">
        <v>15</v>
      </c>
      <c r="FR51" s="1">
        <v>1434.30261660978</v>
      </c>
      <c r="FS51" s="1">
        <f t="shared" si="6"/>
        <v>453.30261660977999</v>
      </c>
      <c r="FT51" s="1">
        <v>15</v>
      </c>
      <c r="FU51" s="1">
        <v>1453.76923076923</v>
      </c>
      <c r="FV51" s="1">
        <f t="shared" si="7"/>
        <v>444.76923076923003</v>
      </c>
    </row>
    <row r="52" spans="1:178" x14ac:dyDescent="0.25">
      <c r="A52" s="2"/>
      <c r="B52" s="1">
        <v>16</v>
      </c>
      <c r="C52" s="1">
        <v>1998.86965376782</v>
      </c>
      <c r="D52" s="1">
        <f t="shared" si="8"/>
        <v>248.86965376781995</v>
      </c>
      <c r="E52" s="1">
        <v>16</v>
      </c>
      <c r="F52" s="1">
        <v>2038.4604604604599</v>
      </c>
      <c r="G52" s="1">
        <f t="shared" si="9"/>
        <v>177.4604604604599</v>
      </c>
      <c r="H52" s="1">
        <v>16</v>
      </c>
      <c r="I52" s="1">
        <v>1893.72868217054</v>
      </c>
      <c r="J52" s="1">
        <f t="shared" si="10"/>
        <v>203.72868217053997</v>
      </c>
      <c r="K52" s="1">
        <v>16</v>
      </c>
      <c r="L52" s="1">
        <v>2122.0600292825802</v>
      </c>
      <c r="M52" s="1">
        <f t="shared" si="11"/>
        <v>206.06002928258022</v>
      </c>
      <c r="P52" s="5"/>
      <c r="Q52" s="1">
        <v>16</v>
      </c>
      <c r="R52" s="1">
        <v>2129.92162162162</v>
      </c>
      <c r="S52" s="1">
        <f t="shared" si="12"/>
        <v>73.921621621620034</v>
      </c>
      <c r="T52" s="1">
        <v>16</v>
      </c>
      <c r="U52" s="1">
        <v>1519.35125858124</v>
      </c>
      <c r="V52" s="1">
        <f t="shared" si="13"/>
        <v>126.35125858124002</v>
      </c>
      <c r="W52" s="1">
        <v>16</v>
      </c>
      <c r="X52" s="1">
        <v>1522.4079229122101</v>
      </c>
      <c r="Y52" s="1">
        <f t="shared" si="14"/>
        <v>115.4079229122101</v>
      </c>
      <c r="Z52" s="1">
        <v>16</v>
      </c>
      <c r="AA52" s="1">
        <v>1633.26492942454</v>
      </c>
      <c r="AB52" s="1">
        <f t="shared" si="15"/>
        <v>207.26492942454001</v>
      </c>
      <c r="AE52" s="5"/>
      <c r="AF52" s="1">
        <v>16</v>
      </c>
      <c r="AG52" s="1">
        <v>1338.41420664207</v>
      </c>
      <c r="AH52" s="1">
        <f t="shared" si="16"/>
        <v>146.41420664206998</v>
      </c>
      <c r="AI52" s="1">
        <v>16</v>
      </c>
      <c r="AJ52" s="1">
        <v>1435.3207698476299</v>
      </c>
      <c r="AK52" s="1">
        <f t="shared" si="17"/>
        <v>238.32076984762989</v>
      </c>
      <c r="AL52" s="1">
        <v>16</v>
      </c>
      <c r="AM52" s="1">
        <v>1366.1724511930599</v>
      </c>
      <c r="AN52" s="1">
        <f t="shared" si="18"/>
        <v>167.17245119305994</v>
      </c>
      <c r="AO52" s="1">
        <v>16</v>
      </c>
      <c r="AP52" s="1">
        <v>1359.45934530095</v>
      </c>
      <c r="AQ52" s="1">
        <f t="shared" si="19"/>
        <v>160.45934530094996</v>
      </c>
      <c r="AT52" s="2"/>
      <c r="AU52" s="1">
        <v>16</v>
      </c>
      <c r="AV52" s="1">
        <v>1370.5737704917999</v>
      </c>
      <c r="AW52" s="1">
        <f t="shared" si="20"/>
        <v>-24.426229508200095</v>
      </c>
      <c r="AX52" s="1">
        <v>16</v>
      </c>
      <c r="AY52" s="1">
        <v>1433.0933767643901</v>
      </c>
      <c r="AZ52" s="1">
        <f t="shared" si="21"/>
        <v>83.093376764390086</v>
      </c>
      <c r="BA52" s="1">
        <v>16</v>
      </c>
      <c r="BB52" s="1">
        <v>1445.463</v>
      </c>
      <c r="BC52" s="1">
        <f t="shared" si="22"/>
        <v>88.462999999999965</v>
      </c>
      <c r="BD52" s="1">
        <v>16</v>
      </c>
      <c r="BE52" s="1">
        <v>1445.98337292162</v>
      </c>
      <c r="BF52" s="1">
        <f t="shared" si="23"/>
        <v>99.983372921620003</v>
      </c>
      <c r="BI52" s="5"/>
      <c r="BJ52" s="1">
        <v>16</v>
      </c>
      <c r="BK52" s="1">
        <v>1483.41777188329</v>
      </c>
      <c r="BL52" s="1">
        <f t="shared" si="24"/>
        <v>177.41777188329002</v>
      </c>
      <c r="BM52" s="1">
        <v>16</v>
      </c>
      <c r="BN52" s="1">
        <v>1351.5517730496499</v>
      </c>
      <c r="BO52" s="1">
        <f t="shared" si="25"/>
        <v>76.55177304964991</v>
      </c>
      <c r="BP52" s="1">
        <v>16</v>
      </c>
      <c r="BQ52" s="1">
        <v>1451.8497164461201</v>
      </c>
      <c r="BR52" s="1">
        <f t="shared" si="26"/>
        <v>154.84971644612006</v>
      </c>
      <c r="BS52" s="1">
        <v>16</v>
      </c>
      <c r="BT52" s="1">
        <v>1573.80581516096</v>
      </c>
      <c r="BU52" s="1">
        <f t="shared" si="27"/>
        <v>198.80581516096004</v>
      </c>
      <c r="BX52" s="5"/>
      <c r="BY52" s="1">
        <v>16</v>
      </c>
      <c r="BZ52" s="1">
        <v>1318.35137895812</v>
      </c>
      <c r="CA52" s="1">
        <f t="shared" si="28"/>
        <v>74.351378958119994</v>
      </c>
      <c r="CB52" s="1">
        <v>16</v>
      </c>
      <c r="CC52" s="1">
        <v>1481.7527173912999</v>
      </c>
      <c r="CD52" s="1">
        <f t="shared" si="29"/>
        <v>130.75271739129994</v>
      </c>
      <c r="CE52" s="1">
        <v>16</v>
      </c>
      <c r="CF52" s="1">
        <v>1194.03034300792</v>
      </c>
      <c r="CG52" s="1">
        <f t="shared" si="30"/>
        <v>-20.96965699207999</v>
      </c>
      <c r="CH52" s="1">
        <v>16</v>
      </c>
      <c r="CI52" s="1">
        <v>1322.77028347996</v>
      </c>
      <c r="CJ52" s="1">
        <f t="shared" si="31"/>
        <v>98.770283479959971</v>
      </c>
      <c r="CM52" s="2"/>
      <c r="CN52" s="1">
        <v>16</v>
      </c>
      <c r="CO52" s="1">
        <v>1905.72276029056</v>
      </c>
      <c r="CP52" s="1">
        <f t="shared" si="32"/>
        <v>401.72276029056002</v>
      </c>
      <c r="CQ52" s="1">
        <v>16</v>
      </c>
      <c r="CR52" s="1">
        <v>1863.9251626897999</v>
      </c>
      <c r="CS52" s="1">
        <f t="shared" si="33"/>
        <v>319.92516268979989</v>
      </c>
      <c r="CT52" s="1">
        <v>16</v>
      </c>
      <c r="CU52" s="1">
        <v>1998.72869147659</v>
      </c>
      <c r="CV52" s="1">
        <f t="shared" si="34"/>
        <v>388.72869147659003</v>
      </c>
      <c r="CW52" s="1">
        <v>16</v>
      </c>
      <c r="CX52" s="1">
        <v>1797.5304154302701</v>
      </c>
      <c r="CY52" s="1">
        <f t="shared" si="35"/>
        <v>296.53041543027007</v>
      </c>
      <c r="DB52" s="5"/>
      <c r="DC52" s="1">
        <v>16</v>
      </c>
      <c r="DD52" s="1">
        <v>2282.2392578125</v>
      </c>
      <c r="DE52" s="1">
        <f t="shared" si="36"/>
        <v>367.2392578125</v>
      </c>
      <c r="DF52" s="1">
        <v>16</v>
      </c>
      <c r="DG52" s="1">
        <v>2309.1753112033198</v>
      </c>
      <c r="DH52" s="1">
        <f t="shared" si="37"/>
        <v>416.17531120331978</v>
      </c>
      <c r="DI52" s="1">
        <v>16</v>
      </c>
      <c r="DJ52" s="1">
        <v>2428.9722921914399</v>
      </c>
      <c r="DK52" s="1">
        <f t="shared" si="38"/>
        <v>166.97229219143992</v>
      </c>
      <c r="DL52" s="1">
        <v>16</v>
      </c>
      <c r="DM52" s="1">
        <v>2680.1565762004202</v>
      </c>
      <c r="DN52" s="1">
        <f t="shared" si="39"/>
        <v>418.1565762004202</v>
      </c>
      <c r="DQ52" s="5"/>
      <c r="DR52" s="1">
        <v>16</v>
      </c>
      <c r="DS52" s="1">
        <v>1179.20597322348</v>
      </c>
      <c r="DT52" s="1">
        <f t="shared" si="40"/>
        <v>281.20597322347999</v>
      </c>
      <c r="DU52" s="1">
        <v>16</v>
      </c>
      <c r="DV52" s="1">
        <v>1295.60154241645</v>
      </c>
      <c r="DW52" s="1">
        <f t="shared" si="41"/>
        <v>396.60154241645</v>
      </c>
      <c r="DX52" s="1">
        <v>16</v>
      </c>
      <c r="DY52" s="1">
        <v>1442.1051930758999</v>
      </c>
      <c r="DZ52" s="1">
        <f t="shared" si="42"/>
        <v>512.10519307589993</v>
      </c>
      <c r="EA52" s="1">
        <v>16</v>
      </c>
      <c r="EB52" s="1">
        <v>1360.42113323124</v>
      </c>
      <c r="EC52" s="1">
        <f t="shared" si="43"/>
        <v>435.42113323123999</v>
      </c>
      <c r="EF52" s="2"/>
      <c r="EG52" s="1">
        <v>16</v>
      </c>
      <c r="EH52" s="1">
        <v>1898.1725768321501</v>
      </c>
      <c r="EI52" s="1">
        <f t="shared" si="44"/>
        <v>410.17257683215007</v>
      </c>
      <c r="EJ52" s="1">
        <v>16</v>
      </c>
      <c r="EK52" s="1">
        <v>1407.0802469135799</v>
      </c>
      <c r="EL52" s="1">
        <f t="shared" si="45"/>
        <v>67.080246913579913</v>
      </c>
      <c r="EM52" s="1">
        <v>16</v>
      </c>
      <c r="EN52" s="1">
        <v>1690.0596393897399</v>
      </c>
      <c r="EO52" s="1">
        <f t="shared" si="46"/>
        <v>278.05963938973991</v>
      </c>
      <c r="EP52" s="1">
        <v>16</v>
      </c>
      <c r="EQ52" s="1">
        <v>1282.2465277777801</v>
      </c>
      <c r="ER52" s="1">
        <f t="shared" si="47"/>
        <v>200.2465277777801</v>
      </c>
      <c r="EU52" s="5"/>
      <c r="EV52" s="1">
        <v>16</v>
      </c>
      <c r="EW52" s="1">
        <v>1717.6925260170301</v>
      </c>
      <c r="EX52" s="1">
        <f t="shared" si="48"/>
        <v>345.6925260170301</v>
      </c>
      <c r="EY52" s="1">
        <v>16</v>
      </c>
      <c r="EZ52" s="1">
        <v>2749.7624882186601</v>
      </c>
      <c r="FA52" s="1">
        <f t="shared" si="49"/>
        <v>229.76248821866011</v>
      </c>
      <c r="FB52" s="1">
        <v>16</v>
      </c>
      <c r="FC52" s="1">
        <v>2189.34925093633</v>
      </c>
      <c r="FD52" s="1">
        <f t="shared" si="50"/>
        <v>90.349250936330009</v>
      </c>
      <c r="FE52" s="1">
        <v>16</v>
      </c>
      <c r="FF52" s="1">
        <v>2445.8603603603601</v>
      </c>
      <c r="FG52" s="1">
        <f t="shared" si="51"/>
        <v>216.86036036036012</v>
      </c>
      <c r="FJ52" s="5"/>
      <c r="FK52" s="1">
        <v>16</v>
      </c>
      <c r="FL52" s="1">
        <v>1322.998046875</v>
      </c>
      <c r="FM52" s="1">
        <f t="shared" si="4"/>
        <v>369.998046875</v>
      </c>
      <c r="FN52" s="1">
        <v>16</v>
      </c>
      <c r="FO52" s="1">
        <v>1310.70022883295</v>
      </c>
      <c r="FP52" s="1">
        <f t="shared" si="5"/>
        <v>350.70022883294996</v>
      </c>
      <c r="FQ52" s="1">
        <v>16</v>
      </c>
      <c r="FR52" s="1">
        <v>1304.9739229024899</v>
      </c>
      <c r="FS52" s="1">
        <f t="shared" si="6"/>
        <v>323.9739229024899</v>
      </c>
      <c r="FT52" s="1">
        <v>16</v>
      </c>
      <c r="FU52" s="1">
        <v>1426.24304840371</v>
      </c>
      <c r="FV52" s="1">
        <f t="shared" si="7"/>
        <v>417.24304840370996</v>
      </c>
    </row>
    <row r="53" spans="1:178" x14ac:dyDescent="0.25">
      <c r="A53" s="2"/>
      <c r="B53" s="1">
        <v>17</v>
      </c>
      <c r="C53" s="1">
        <v>1955.9355828220901</v>
      </c>
      <c r="D53" s="1">
        <f t="shared" si="8"/>
        <v>205.93558282209005</v>
      </c>
      <c r="E53" s="1">
        <v>17</v>
      </c>
      <c r="F53" s="1">
        <v>2183.3898989898998</v>
      </c>
      <c r="G53" s="1">
        <f t="shared" si="9"/>
        <v>322.38989898989985</v>
      </c>
      <c r="H53" s="1">
        <v>17</v>
      </c>
      <c r="I53" s="1">
        <v>1732.67857142857</v>
      </c>
      <c r="J53" s="1">
        <f t="shared" si="10"/>
        <v>42.678571428569967</v>
      </c>
      <c r="K53" s="1">
        <v>17</v>
      </c>
      <c r="L53" s="1">
        <v>2077.32456140351</v>
      </c>
      <c r="M53" s="1">
        <f t="shared" si="11"/>
        <v>161.32456140350996</v>
      </c>
      <c r="P53" s="5"/>
      <c r="Q53" s="1">
        <v>17</v>
      </c>
      <c r="R53" s="1">
        <v>2076.3989290495301</v>
      </c>
      <c r="S53" s="1">
        <f t="shared" si="12"/>
        <v>20.398929049530125</v>
      </c>
      <c r="T53" s="1">
        <v>17</v>
      </c>
      <c r="U53" s="1">
        <v>1576.9361459521101</v>
      </c>
      <c r="V53" s="1">
        <f t="shared" si="13"/>
        <v>183.93614595211011</v>
      </c>
      <c r="W53" s="1">
        <v>17</v>
      </c>
      <c r="X53" s="1">
        <v>1483.9527896995701</v>
      </c>
      <c r="Y53" s="1">
        <f t="shared" si="14"/>
        <v>76.952789699570076</v>
      </c>
      <c r="Z53" s="1">
        <v>17</v>
      </c>
      <c r="AA53" s="1">
        <v>1492.56875687569</v>
      </c>
      <c r="AB53" s="1">
        <f t="shared" si="15"/>
        <v>66.568756875690042</v>
      </c>
      <c r="AE53" s="5"/>
      <c r="AF53" s="1">
        <v>17</v>
      </c>
      <c r="AG53" s="1">
        <v>1396.6756756756799</v>
      </c>
      <c r="AH53" s="1">
        <f t="shared" si="16"/>
        <v>204.67567567567994</v>
      </c>
      <c r="AI53" s="1">
        <v>17</v>
      </c>
      <c r="AJ53" s="1">
        <v>1350.93851132686</v>
      </c>
      <c r="AK53" s="1">
        <f t="shared" si="17"/>
        <v>153.93851132685995</v>
      </c>
      <c r="AL53" s="1">
        <v>17</v>
      </c>
      <c r="AM53" s="1">
        <v>1308.32575757576</v>
      </c>
      <c r="AN53" s="1">
        <f t="shared" si="18"/>
        <v>109.32575757576001</v>
      </c>
      <c r="AO53" s="1">
        <v>17</v>
      </c>
      <c r="AP53" s="1">
        <v>1365.2678571428601</v>
      </c>
      <c r="AQ53" s="1">
        <f t="shared" si="19"/>
        <v>166.26785714286007</v>
      </c>
      <c r="AT53" s="2"/>
      <c r="AU53" s="1">
        <v>17</v>
      </c>
      <c r="AV53" s="1">
        <v>1428.67924528302</v>
      </c>
      <c r="AW53" s="1">
        <f t="shared" si="20"/>
        <v>33.679245283020009</v>
      </c>
      <c r="AX53" s="1">
        <v>17</v>
      </c>
      <c r="AY53" s="1">
        <v>1504.4350649350599</v>
      </c>
      <c r="AZ53" s="1">
        <f t="shared" si="21"/>
        <v>154.43506493505993</v>
      </c>
      <c r="BA53" s="1">
        <v>17</v>
      </c>
      <c r="BB53" s="1">
        <v>1489.2041832669299</v>
      </c>
      <c r="BC53" s="1">
        <f t="shared" si="22"/>
        <v>132.20418326692993</v>
      </c>
      <c r="BD53" s="1">
        <v>17</v>
      </c>
      <c r="BE53" s="1">
        <v>1573.8937947494001</v>
      </c>
      <c r="BF53" s="1">
        <f t="shared" si="23"/>
        <v>227.89379474940006</v>
      </c>
      <c r="BI53" s="5"/>
      <c r="BJ53" s="1">
        <v>17</v>
      </c>
      <c r="BK53" s="1">
        <v>1355.0808625336899</v>
      </c>
      <c r="BL53" s="1">
        <f t="shared" si="24"/>
        <v>49.080862533689924</v>
      </c>
      <c r="BM53" s="1">
        <v>17</v>
      </c>
      <c r="BN53" s="1">
        <v>1369.31009957326</v>
      </c>
      <c r="BO53" s="1">
        <f t="shared" si="25"/>
        <v>94.310099573260004</v>
      </c>
      <c r="BP53" s="1">
        <v>17</v>
      </c>
      <c r="BQ53" s="1">
        <v>1474.80188679245</v>
      </c>
      <c r="BR53" s="1">
        <f t="shared" si="26"/>
        <v>177.80188679244998</v>
      </c>
      <c r="BS53" s="1">
        <v>17</v>
      </c>
      <c r="BT53" s="1">
        <v>1487.41570680628</v>
      </c>
      <c r="BU53" s="1">
        <f t="shared" si="27"/>
        <v>112.41570680628001</v>
      </c>
      <c r="BX53" s="5"/>
      <c r="BY53" s="1">
        <v>17</v>
      </c>
      <c r="BZ53" s="1">
        <v>1352.25152129817</v>
      </c>
      <c r="CA53" s="1">
        <f t="shared" si="28"/>
        <v>108.25152129817002</v>
      </c>
      <c r="CB53" s="1">
        <v>17</v>
      </c>
      <c r="CC53" s="1">
        <v>1461.4694148936201</v>
      </c>
      <c r="CD53" s="1">
        <f t="shared" si="29"/>
        <v>110.46941489362007</v>
      </c>
      <c r="CE53" s="1">
        <v>17</v>
      </c>
      <c r="CF53" s="1">
        <v>1262.0158311345599</v>
      </c>
      <c r="CG53" s="1">
        <f t="shared" si="30"/>
        <v>47.015831134559903</v>
      </c>
      <c r="CH53" s="1">
        <v>17</v>
      </c>
      <c r="CI53" s="1">
        <v>1250.9280078895499</v>
      </c>
      <c r="CJ53" s="1">
        <f t="shared" si="31"/>
        <v>26.928007889549917</v>
      </c>
      <c r="CM53" s="2"/>
      <c r="CN53" s="1">
        <v>17</v>
      </c>
      <c r="CO53" s="1">
        <v>1911.88029020556</v>
      </c>
      <c r="CP53" s="1">
        <f t="shared" si="32"/>
        <v>407.88029020555996</v>
      </c>
      <c r="CQ53" s="1">
        <v>17</v>
      </c>
      <c r="CR53" s="1">
        <v>2055.2137404580199</v>
      </c>
      <c r="CS53" s="1">
        <f t="shared" si="33"/>
        <v>511.21374045801986</v>
      </c>
      <c r="CT53" s="1">
        <v>17</v>
      </c>
      <c r="CU53" s="1">
        <v>1950.5091352009699</v>
      </c>
      <c r="CV53" s="1">
        <f t="shared" si="34"/>
        <v>340.50913520096992</v>
      </c>
      <c r="CW53" s="1">
        <v>17</v>
      </c>
      <c r="CX53" s="1">
        <v>1899.56654275093</v>
      </c>
      <c r="CY53" s="1">
        <f t="shared" si="35"/>
        <v>398.56654275093001</v>
      </c>
      <c r="DB53" s="5"/>
      <c r="DC53" s="1">
        <v>17</v>
      </c>
      <c r="DD53" s="1">
        <v>2203.2172211350298</v>
      </c>
      <c r="DE53" s="1">
        <f t="shared" si="36"/>
        <v>288.21722113502983</v>
      </c>
      <c r="DF53" s="1">
        <v>17</v>
      </c>
      <c r="DG53" s="1">
        <v>2282.17665289256</v>
      </c>
      <c r="DH53" s="1">
        <f t="shared" si="37"/>
        <v>389.17665289256001</v>
      </c>
      <c r="DI53" s="1">
        <v>17</v>
      </c>
      <c r="DJ53" s="1">
        <v>2583.37467700258</v>
      </c>
      <c r="DK53" s="1">
        <f t="shared" si="38"/>
        <v>321.37467700258003</v>
      </c>
      <c r="DL53" s="1">
        <v>17</v>
      </c>
      <c r="DM53" s="1">
        <v>2705.7379454926599</v>
      </c>
      <c r="DN53" s="1">
        <f t="shared" si="39"/>
        <v>443.73794549265995</v>
      </c>
      <c r="DQ53" s="5"/>
      <c r="DR53" s="1">
        <v>17</v>
      </c>
      <c r="DS53" s="1">
        <v>1272.55061983471</v>
      </c>
      <c r="DT53" s="1">
        <f t="shared" si="40"/>
        <v>374.55061983471001</v>
      </c>
      <c r="DU53" s="1">
        <v>17</v>
      </c>
      <c r="DV53" s="1">
        <v>1229.8545688545701</v>
      </c>
      <c r="DW53" s="1">
        <f t="shared" si="41"/>
        <v>330.85456885457006</v>
      </c>
      <c r="DX53" s="1">
        <v>17</v>
      </c>
      <c r="DY53" s="1">
        <v>1259.8688085675999</v>
      </c>
      <c r="DZ53" s="1">
        <f t="shared" si="42"/>
        <v>329.8688085675999</v>
      </c>
      <c r="EA53" s="1">
        <v>17</v>
      </c>
      <c r="EB53" s="1">
        <v>1206.6630934150101</v>
      </c>
      <c r="EC53" s="1">
        <f t="shared" si="43"/>
        <v>281.66309341501005</v>
      </c>
      <c r="EF53" s="2"/>
      <c r="EG53" s="1">
        <v>17</v>
      </c>
      <c r="EH53" s="1">
        <v>1903.6380145278499</v>
      </c>
      <c r="EI53" s="1">
        <f t="shared" si="44"/>
        <v>415.63801452784992</v>
      </c>
      <c r="EJ53" s="1">
        <v>17</v>
      </c>
      <c r="EK53" s="1">
        <v>1688.9720496894399</v>
      </c>
      <c r="EL53" s="1">
        <f t="shared" si="45"/>
        <v>348.97204968943993</v>
      </c>
      <c r="EM53" s="1">
        <v>17</v>
      </c>
      <c r="EN53" s="1">
        <v>1727.89370629371</v>
      </c>
      <c r="EO53" s="1">
        <f t="shared" si="46"/>
        <v>315.89370629371001</v>
      </c>
      <c r="EP53" s="1">
        <v>17</v>
      </c>
      <c r="EQ53" s="1">
        <v>1547.4857142857099</v>
      </c>
      <c r="ER53" s="1">
        <f t="shared" si="47"/>
        <v>465.48571428570995</v>
      </c>
      <c r="EU53" s="5"/>
      <c r="EV53" s="1">
        <v>17</v>
      </c>
      <c r="EW53" s="1">
        <v>1678.3184834123199</v>
      </c>
      <c r="EX53" s="1">
        <f t="shared" si="48"/>
        <v>306.31848341231989</v>
      </c>
      <c r="EY53" s="1">
        <v>17</v>
      </c>
      <c r="EZ53" s="1">
        <v>2858.9293785310701</v>
      </c>
      <c r="FA53" s="1">
        <f t="shared" si="49"/>
        <v>338.92937853107014</v>
      </c>
      <c r="FB53" s="1">
        <v>17</v>
      </c>
      <c r="FC53" s="1">
        <v>2278.4059314179799</v>
      </c>
      <c r="FD53" s="1">
        <f t="shared" si="50"/>
        <v>179.4059314179799</v>
      </c>
      <c r="FE53" s="1">
        <v>17</v>
      </c>
      <c r="FF53" s="1">
        <v>2411.5654101995601</v>
      </c>
      <c r="FG53" s="1">
        <f t="shared" si="51"/>
        <v>182.56541019956012</v>
      </c>
      <c r="FJ53" s="5"/>
      <c r="FK53" s="1">
        <v>17</v>
      </c>
      <c r="FL53" s="1">
        <v>1230.0913508260401</v>
      </c>
      <c r="FM53" s="1">
        <f t="shared" si="4"/>
        <v>277.09135082604007</v>
      </c>
      <c r="FN53" s="1">
        <v>17</v>
      </c>
      <c r="FO53" s="1">
        <v>1319.02173913043</v>
      </c>
      <c r="FP53" s="1">
        <f t="shared" si="5"/>
        <v>359.02173913042998</v>
      </c>
      <c r="FQ53" s="1">
        <v>17</v>
      </c>
      <c r="FR53" s="1">
        <v>1253.5144766147</v>
      </c>
      <c r="FS53" s="1">
        <f t="shared" si="6"/>
        <v>272.51447661470002</v>
      </c>
      <c r="FT53" s="1">
        <v>17</v>
      </c>
      <c r="FU53" s="1">
        <v>1313.1971399387101</v>
      </c>
      <c r="FV53" s="1">
        <f t="shared" si="7"/>
        <v>304.19713993871005</v>
      </c>
    </row>
    <row r="54" spans="1:178" x14ac:dyDescent="0.25">
      <c r="A54" s="2"/>
      <c r="B54" s="1">
        <v>18</v>
      </c>
      <c r="C54" s="1">
        <v>1773.91905737705</v>
      </c>
      <c r="D54" s="1">
        <f t="shared" si="8"/>
        <v>23.919057377049967</v>
      </c>
      <c r="E54" s="1">
        <v>18</v>
      </c>
      <c r="F54" s="1">
        <v>2089.83583583584</v>
      </c>
      <c r="G54" s="1">
        <f t="shared" si="9"/>
        <v>228.83583583584004</v>
      </c>
      <c r="H54" s="1">
        <v>18</v>
      </c>
      <c r="I54" s="1">
        <v>1865.6574074074099</v>
      </c>
      <c r="J54" s="1">
        <f t="shared" si="10"/>
        <v>175.65740740740989</v>
      </c>
      <c r="K54" s="1">
        <v>18</v>
      </c>
      <c r="L54" s="1">
        <v>1981.40592592593</v>
      </c>
      <c r="M54" s="1">
        <f t="shared" si="11"/>
        <v>65.405925925929978</v>
      </c>
      <c r="P54" s="5"/>
      <c r="Q54" s="1">
        <v>18</v>
      </c>
      <c r="R54" s="1">
        <v>2055.7246963562802</v>
      </c>
      <c r="S54" s="1">
        <f t="shared" si="12"/>
        <v>-0.27530364371978067</v>
      </c>
      <c r="T54" s="1">
        <v>18</v>
      </c>
      <c r="U54" s="1">
        <v>1553.4724770642199</v>
      </c>
      <c r="V54" s="1">
        <f t="shared" si="13"/>
        <v>160.4724770642199</v>
      </c>
      <c r="W54" s="1">
        <v>18</v>
      </c>
      <c r="X54" s="1">
        <v>1455.0288461538501</v>
      </c>
      <c r="Y54" s="1">
        <f t="shared" si="14"/>
        <v>48.028846153850054</v>
      </c>
      <c r="Z54" s="1">
        <v>18</v>
      </c>
      <c r="AA54" s="1">
        <v>1545.7916666666699</v>
      </c>
      <c r="AB54" s="1">
        <f t="shared" si="15"/>
        <v>119.79166666666993</v>
      </c>
      <c r="AE54" s="5"/>
      <c r="AF54" s="1">
        <v>18</v>
      </c>
      <c r="AG54" s="1">
        <v>1364.4283054003699</v>
      </c>
      <c r="AH54" s="1">
        <f t="shared" si="16"/>
        <v>172.42830540036994</v>
      </c>
      <c r="AI54" s="1">
        <v>18</v>
      </c>
      <c r="AJ54" s="1">
        <v>1359.30688259109</v>
      </c>
      <c r="AK54" s="1">
        <f t="shared" si="17"/>
        <v>162.30688259109002</v>
      </c>
      <c r="AL54" s="1">
        <v>18</v>
      </c>
      <c r="AM54" s="1">
        <v>1453.3713355048901</v>
      </c>
      <c r="AN54" s="1">
        <f t="shared" si="18"/>
        <v>254.37133550489011</v>
      </c>
      <c r="AO54" s="1">
        <v>18</v>
      </c>
      <c r="AP54" s="1">
        <v>1283.25341745531</v>
      </c>
      <c r="AQ54" s="1">
        <f t="shared" si="19"/>
        <v>84.25341745531</v>
      </c>
      <c r="AT54" s="2"/>
      <c r="AU54" s="1">
        <v>18</v>
      </c>
      <c r="AV54" s="1">
        <v>1432.99526066351</v>
      </c>
      <c r="AW54" s="1">
        <f t="shared" si="20"/>
        <v>37.995260663509953</v>
      </c>
      <c r="AX54" s="1">
        <v>18</v>
      </c>
      <c r="AY54" s="1">
        <v>1496.86295503212</v>
      </c>
      <c r="AZ54" s="1">
        <f t="shared" si="21"/>
        <v>146.86295503212</v>
      </c>
      <c r="BA54" s="1">
        <v>18</v>
      </c>
      <c r="BB54" s="1">
        <v>1511.6516064257</v>
      </c>
      <c r="BC54" s="1">
        <f t="shared" si="22"/>
        <v>154.65160642570004</v>
      </c>
      <c r="BD54" s="1">
        <v>18</v>
      </c>
      <c r="BE54" s="1">
        <v>1466.3389221556899</v>
      </c>
      <c r="BF54" s="1">
        <f t="shared" si="23"/>
        <v>120.33892215568994</v>
      </c>
      <c r="BI54" s="5"/>
      <c r="BJ54" s="1">
        <v>18</v>
      </c>
      <c r="BK54" s="1">
        <v>1319.3883751651299</v>
      </c>
      <c r="BL54" s="1">
        <f t="shared" si="24"/>
        <v>13.388375165129901</v>
      </c>
      <c r="BM54" s="1">
        <v>18</v>
      </c>
      <c r="BN54" s="1">
        <v>1378.3794076163599</v>
      </c>
      <c r="BO54" s="1">
        <f t="shared" si="25"/>
        <v>103.37940761635991</v>
      </c>
      <c r="BP54" s="1">
        <v>18</v>
      </c>
      <c r="BQ54" s="1">
        <v>1453.3906103286399</v>
      </c>
      <c r="BR54" s="1">
        <f t="shared" si="26"/>
        <v>156.39061032863992</v>
      </c>
      <c r="BS54" s="1">
        <v>18</v>
      </c>
      <c r="BT54" s="1">
        <v>1588.7981072555201</v>
      </c>
      <c r="BU54" s="1">
        <f t="shared" si="27"/>
        <v>213.79810725552011</v>
      </c>
      <c r="BX54" s="5"/>
      <c r="BY54" s="1">
        <v>18</v>
      </c>
      <c r="BZ54" s="1">
        <v>1413.56428571429</v>
      </c>
      <c r="CA54" s="1">
        <f t="shared" si="28"/>
        <v>169.56428571429001</v>
      </c>
      <c r="CB54" s="1">
        <v>18</v>
      </c>
      <c r="CC54" s="1">
        <v>1403.7890410958901</v>
      </c>
      <c r="CD54" s="1">
        <f t="shared" si="29"/>
        <v>52.78904109589007</v>
      </c>
      <c r="CE54" s="1">
        <v>18</v>
      </c>
      <c r="CF54" s="1">
        <v>1245.49208443272</v>
      </c>
      <c r="CG54" s="1">
        <f t="shared" si="30"/>
        <v>30.492084432720048</v>
      </c>
      <c r="CH54" s="1">
        <v>18</v>
      </c>
      <c r="CI54" s="1">
        <v>1256.3944773175499</v>
      </c>
      <c r="CJ54" s="1">
        <f t="shared" si="31"/>
        <v>32.394477317549899</v>
      </c>
      <c r="CM54" s="2"/>
      <c r="CN54" s="1">
        <v>18</v>
      </c>
      <c r="CO54" s="1">
        <v>1791.76804733728</v>
      </c>
      <c r="CP54" s="1">
        <f t="shared" si="32"/>
        <v>287.76804733728</v>
      </c>
      <c r="CQ54" s="1">
        <v>18</v>
      </c>
      <c r="CR54" s="1">
        <v>1904.0952380952399</v>
      </c>
      <c r="CS54" s="1">
        <f t="shared" si="33"/>
        <v>360.09523809523989</v>
      </c>
      <c r="CT54" s="1">
        <v>18</v>
      </c>
      <c r="CU54" s="1">
        <v>1873.9156626506001</v>
      </c>
      <c r="CV54" s="1">
        <f t="shared" si="34"/>
        <v>263.9156626506001</v>
      </c>
      <c r="CW54" s="1">
        <v>18</v>
      </c>
      <c r="CX54" s="1">
        <v>1761.45636094675</v>
      </c>
      <c r="CY54" s="1">
        <f t="shared" si="35"/>
        <v>260.45636094675001</v>
      </c>
      <c r="DB54" s="5"/>
      <c r="DC54" s="1">
        <v>18</v>
      </c>
      <c r="DD54" s="1">
        <v>2141.3642578125</v>
      </c>
      <c r="DE54" s="1">
        <f t="shared" si="36"/>
        <v>226.3642578125</v>
      </c>
      <c r="DF54" s="1">
        <v>18</v>
      </c>
      <c r="DG54" s="1">
        <v>2243.9399585921301</v>
      </c>
      <c r="DH54" s="1">
        <f t="shared" si="37"/>
        <v>350.9399585921301</v>
      </c>
      <c r="DI54" s="1">
        <v>18</v>
      </c>
      <c r="DJ54" s="1">
        <v>2469.2161490683202</v>
      </c>
      <c r="DK54" s="1">
        <f t="shared" si="38"/>
        <v>207.21614906832019</v>
      </c>
      <c r="DL54" s="1">
        <v>18</v>
      </c>
      <c r="DM54" s="1">
        <v>2740.1071800208101</v>
      </c>
      <c r="DN54" s="1">
        <f t="shared" si="39"/>
        <v>478.10718002081012</v>
      </c>
      <c r="DQ54" s="5"/>
      <c r="DR54" s="1">
        <v>18</v>
      </c>
      <c r="DS54" s="1">
        <v>1224.0082474226799</v>
      </c>
      <c r="DT54" s="1">
        <f t="shared" si="40"/>
        <v>326.00824742267991</v>
      </c>
      <c r="DU54" s="1">
        <v>18</v>
      </c>
      <c r="DV54" s="1">
        <v>1225.3918053777199</v>
      </c>
      <c r="DW54" s="1">
        <f t="shared" si="41"/>
        <v>326.39180537771995</v>
      </c>
      <c r="DX54" s="1">
        <v>18</v>
      </c>
      <c r="DY54" s="1">
        <v>1228.0013315579199</v>
      </c>
      <c r="DZ54" s="1">
        <f t="shared" si="42"/>
        <v>298.00133155791991</v>
      </c>
      <c r="EA54" s="1">
        <v>18</v>
      </c>
      <c r="EB54" s="1">
        <v>1249.6269113149799</v>
      </c>
      <c r="EC54" s="1">
        <f t="shared" si="43"/>
        <v>324.62691131497991</v>
      </c>
      <c r="EF54" s="2"/>
      <c r="EG54" s="1">
        <v>18</v>
      </c>
      <c r="EH54" s="1">
        <v>2017.4859241126101</v>
      </c>
      <c r="EI54" s="1">
        <f t="shared" si="44"/>
        <v>529.48592411261006</v>
      </c>
      <c r="EJ54" s="1">
        <v>18</v>
      </c>
      <c r="EK54" s="1">
        <v>1641.1779396462</v>
      </c>
      <c r="EL54" s="1">
        <f t="shared" si="45"/>
        <v>301.1779396462</v>
      </c>
      <c r="EM54" s="1">
        <v>18</v>
      </c>
      <c r="EN54" s="1">
        <v>1698.20247933884</v>
      </c>
      <c r="EO54" s="1">
        <f t="shared" si="46"/>
        <v>286.20247933884002</v>
      </c>
      <c r="EP54" s="1">
        <v>18</v>
      </c>
      <c r="EQ54" s="1">
        <v>1454.30052264808</v>
      </c>
      <c r="ER54" s="1">
        <f t="shared" si="47"/>
        <v>372.30052264808</v>
      </c>
      <c r="EU54" s="5"/>
      <c r="EV54" s="1">
        <v>18</v>
      </c>
      <c r="EW54" s="1">
        <v>1810.5236294895999</v>
      </c>
      <c r="EX54" s="1">
        <f t="shared" si="48"/>
        <v>438.5236294895999</v>
      </c>
      <c r="EY54" s="1">
        <v>18</v>
      </c>
      <c r="EZ54" s="1">
        <v>3049.5792452830201</v>
      </c>
      <c r="FA54" s="1">
        <f t="shared" si="49"/>
        <v>529.5792452830201</v>
      </c>
      <c r="FB54" s="1">
        <v>18</v>
      </c>
      <c r="FC54" s="1">
        <v>2450.7483568075099</v>
      </c>
      <c r="FD54" s="1">
        <f t="shared" si="50"/>
        <v>351.74835680750994</v>
      </c>
      <c r="FE54" s="1">
        <v>18</v>
      </c>
      <c r="FF54" s="1">
        <v>2676.1422271223801</v>
      </c>
      <c r="FG54" s="1">
        <f t="shared" si="51"/>
        <v>447.14222712238006</v>
      </c>
      <c r="FJ54" s="5"/>
      <c r="FK54" s="1">
        <v>18</v>
      </c>
      <c r="FL54" s="1">
        <v>1204.92345436703</v>
      </c>
      <c r="FM54" s="1">
        <f t="shared" si="4"/>
        <v>251.92345436702999</v>
      </c>
      <c r="FN54" s="1">
        <v>18</v>
      </c>
      <c r="FO54" s="1">
        <v>1249.2713963964</v>
      </c>
      <c r="FP54" s="1">
        <f t="shared" si="5"/>
        <v>289.27139639639995</v>
      </c>
      <c r="FQ54" s="1">
        <v>18</v>
      </c>
      <c r="FR54" s="1">
        <v>1246.72818791946</v>
      </c>
      <c r="FS54" s="1">
        <f t="shared" si="6"/>
        <v>265.72818791945997</v>
      </c>
      <c r="FT54" s="1">
        <v>18</v>
      </c>
      <c r="FU54" s="1">
        <v>1437.44881075491</v>
      </c>
      <c r="FV54" s="1">
        <f t="shared" si="7"/>
        <v>428.44881075491003</v>
      </c>
    </row>
    <row r="55" spans="1:178" x14ac:dyDescent="0.25">
      <c r="A55" s="2"/>
      <c r="B55" s="1">
        <v>19</v>
      </c>
      <c r="C55" s="1">
        <v>1886.7789150460601</v>
      </c>
      <c r="D55" s="1">
        <f t="shared" si="8"/>
        <v>136.77891504606009</v>
      </c>
      <c r="E55" s="1">
        <v>19</v>
      </c>
      <c r="F55" s="1">
        <v>2003.8692152917499</v>
      </c>
      <c r="G55" s="1">
        <f t="shared" si="9"/>
        <v>142.86921529174992</v>
      </c>
      <c r="H55" s="1">
        <v>19</v>
      </c>
      <c r="I55" s="1">
        <v>1878.9592476488999</v>
      </c>
      <c r="J55" s="1">
        <f t="shared" si="10"/>
        <v>188.95924764889992</v>
      </c>
      <c r="K55" s="1">
        <v>19</v>
      </c>
      <c r="L55" s="1">
        <v>2067.1588235294098</v>
      </c>
      <c r="M55" s="1">
        <f t="shared" si="11"/>
        <v>151.1588235294098</v>
      </c>
      <c r="P55" s="5"/>
      <c r="Q55" s="1">
        <v>19</v>
      </c>
      <c r="R55" s="1">
        <v>1985.89052069426</v>
      </c>
      <c r="S55" s="1">
        <f t="shared" si="12"/>
        <v>-70.109479305740024</v>
      </c>
      <c r="T55" s="1">
        <v>19</v>
      </c>
      <c r="U55" s="1">
        <v>1445.0735632183901</v>
      </c>
      <c r="V55" s="1">
        <f t="shared" si="13"/>
        <v>52.073563218390063</v>
      </c>
      <c r="W55" s="1">
        <v>19</v>
      </c>
      <c r="X55" s="1">
        <v>1483.8244680851101</v>
      </c>
      <c r="Y55" s="1">
        <f t="shared" si="14"/>
        <v>76.824468085110084</v>
      </c>
      <c r="Z55" s="1">
        <v>19</v>
      </c>
      <c r="AA55" s="1">
        <v>1535.31896551724</v>
      </c>
      <c r="AB55" s="1">
        <f t="shared" si="15"/>
        <v>109.31896551724003</v>
      </c>
      <c r="AE55" s="5"/>
      <c r="AF55" s="1">
        <v>19</v>
      </c>
      <c r="AG55" s="1">
        <v>1332.0428305400401</v>
      </c>
      <c r="AH55" s="1">
        <f t="shared" si="16"/>
        <v>140.04283054004009</v>
      </c>
      <c r="AI55" s="1">
        <v>19</v>
      </c>
      <c r="AJ55" s="1">
        <v>1202.3036858974399</v>
      </c>
      <c r="AK55" s="1">
        <f t="shared" si="17"/>
        <v>5.3036858974398911</v>
      </c>
      <c r="AL55" s="1">
        <v>19</v>
      </c>
      <c r="AM55" s="1">
        <v>1283.51465798046</v>
      </c>
      <c r="AN55" s="1">
        <f t="shared" si="18"/>
        <v>84.514657980460015</v>
      </c>
      <c r="AO55" s="1">
        <v>19</v>
      </c>
      <c r="AP55" s="1">
        <v>1279.97454931071</v>
      </c>
      <c r="AQ55" s="1">
        <f t="shared" si="19"/>
        <v>80.974549310710017</v>
      </c>
      <c r="AT55" s="2"/>
      <c r="AU55" s="1">
        <v>19</v>
      </c>
      <c r="AV55" s="1">
        <v>1397.0759951749101</v>
      </c>
      <c r="AW55" s="1">
        <f t="shared" si="20"/>
        <v>2.0759951749100765</v>
      </c>
      <c r="AX55" s="1">
        <v>19</v>
      </c>
      <c r="AY55" s="1">
        <v>1508.0194174757301</v>
      </c>
      <c r="AZ55" s="1">
        <f t="shared" si="21"/>
        <v>158.01941747573005</v>
      </c>
      <c r="BA55" s="1">
        <v>19</v>
      </c>
      <c r="BB55" s="1">
        <v>1493.5637450199199</v>
      </c>
      <c r="BC55" s="1">
        <f t="shared" si="22"/>
        <v>136.56374501991991</v>
      </c>
      <c r="BD55" s="1">
        <v>19</v>
      </c>
      <c r="BE55" s="1">
        <v>1490.6058041112501</v>
      </c>
      <c r="BF55" s="1">
        <f t="shared" si="23"/>
        <v>144.60580411125011</v>
      </c>
      <c r="BI55" s="5"/>
      <c r="BJ55" s="1">
        <v>19</v>
      </c>
      <c r="BK55" s="1">
        <v>1337.3637583892601</v>
      </c>
      <c r="BL55" s="1">
        <f t="shared" si="24"/>
        <v>31.363758389260056</v>
      </c>
      <c r="BM55" s="1">
        <v>19</v>
      </c>
      <c r="BN55" s="1">
        <v>1443.03394625177</v>
      </c>
      <c r="BO55" s="1">
        <f t="shared" si="25"/>
        <v>168.03394625176998</v>
      </c>
      <c r="BP55" s="1">
        <v>19</v>
      </c>
      <c r="BQ55" s="1">
        <v>1430.73694029851</v>
      </c>
      <c r="BR55" s="1">
        <f t="shared" si="26"/>
        <v>133.73694029851004</v>
      </c>
      <c r="BS55" s="1">
        <v>19</v>
      </c>
      <c r="BT55" s="1">
        <v>1523.6931937172801</v>
      </c>
      <c r="BU55" s="1">
        <f t="shared" si="27"/>
        <v>148.69319371728011</v>
      </c>
      <c r="BX55" s="5"/>
      <c r="BY55" s="1">
        <v>19</v>
      </c>
      <c r="BZ55" s="1">
        <v>1330.56910569106</v>
      </c>
      <c r="CA55" s="1">
        <f t="shared" si="28"/>
        <v>86.569105691060031</v>
      </c>
      <c r="CB55" s="1">
        <v>19</v>
      </c>
      <c r="CC55" s="1">
        <v>1408.2146666666699</v>
      </c>
      <c r="CD55" s="1">
        <f t="shared" si="29"/>
        <v>57.214666666669928</v>
      </c>
      <c r="CE55" s="1">
        <v>19</v>
      </c>
      <c r="CF55" s="1">
        <v>1269.0013071895401</v>
      </c>
      <c r="CG55" s="1">
        <f t="shared" si="30"/>
        <v>54.001307189540057</v>
      </c>
      <c r="CH55" s="1">
        <v>19</v>
      </c>
      <c r="CI55" s="1">
        <v>1331.28</v>
      </c>
      <c r="CJ55" s="1">
        <f t="shared" si="31"/>
        <v>107.27999999999997</v>
      </c>
      <c r="CM55" s="2"/>
      <c r="CN55" s="1">
        <v>19</v>
      </c>
      <c r="CO55" s="1">
        <v>1950.8250591016499</v>
      </c>
      <c r="CP55" s="1">
        <f t="shared" si="32"/>
        <v>446.82505910164991</v>
      </c>
      <c r="CQ55" s="1">
        <v>19</v>
      </c>
      <c r="CR55" s="1">
        <v>1867.60327868852</v>
      </c>
      <c r="CS55" s="1">
        <f t="shared" si="33"/>
        <v>323.60327868852005</v>
      </c>
      <c r="CT55" s="1">
        <v>19</v>
      </c>
      <c r="CU55" s="1">
        <v>1988.6369119420999</v>
      </c>
      <c r="CV55" s="1">
        <f t="shared" si="34"/>
        <v>378.63691194209991</v>
      </c>
      <c r="CW55" s="1">
        <v>19</v>
      </c>
      <c r="CX55" s="1">
        <v>1951.6047548291201</v>
      </c>
      <c r="CY55" s="1">
        <f t="shared" si="35"/>
        <v>450.60475482912011</v>
      </c>
      <c r="DB55" s="5"/>
      <c r="DC55" s="1">
        <v>19</v>
      </c>
      <c r="DD55" s="1">
        <v>2085.7560975609799</v>
      </c>
      <c r="DE55" s="1">
        <f t="shared" si="36"/>
        <v>170.75609756097992</v>
      </c>
      <c r="DF55" s="1">
        <v>19</v>
      </c>
      <c r="DG55" s="1">
        <v>2172.9605399792299</v>
      </c>
      <c r="DH55" s="1">
        <f t="shared" si="37"/>
        <v>279.96053997922991</v>
      </c>
      <c r="DI55" s="1">
        <v>19</v>
      </c>
      <c r="DJ55" s="1">
        <v>2508.13567839196</v>
      </c>
      <c r="DK55" s="1">
        <f t="shared" si="38"/>
        <v>246.13567839196003</v>
      </c>
      <c r="DL55" s="1">
        <v>19</v>
      </c>
      <c r="DM55" s="1">
        <v>2681.4035453597498</v>
      </c>
      <c r="DN55" s="1">
        <f t="shared" si="39"/>
        <v>419.40354535974984</v>
      </c>
      <c r="DQ55" s="5"/>
      <c r="DR55" s="1">
        <v>19</v>
      </c>
      <c r="DS55" s="1">
        <v>1218.6843718079699</v>
      </c>
      <c r="DT55" s="1">
        <f t="shared" si="40"/>
        <v>320.68437180796991</v>
      </c>
      <c r="DU55" s="1">
        <v>19</v>
      </c>
      <c r="DV55" s="1">
        <v>1258.8844672657301</v>
      </c>
      <c r="DW55" s="1">
        <f t="shared" si="41"/>
        <v>359.88446726573011</v>
      </c>
      <c r="DX55" s="1">
        <v>19</v>
      </c>
      <c r="DY55" s="1">
        <v>1245.3527027027001</v>
      </c>
      <c r="DZ55" s="1">
        <f t="shared" si="42"/>
        <v>315.35270270270007</v>
      </c>
      <c r="EA55" s="1">
        <v>19</v>
      </c>
      <c r="EB55" s="1">
        <v>1275.15313935681</v>
      </c>
      <c r="EC55" s="1">
        <f t="shared" si="43"/>
        <v>350.15313935681002</v>
      </c>
      <c r="EF55" s="2"/>
      <c r="EG55" s="1">
        <v>19</v>
      </c>
      <c r="EH55" s="1">
        <v>2037.2888086642599</v>
      </c>
      <c r="EI55" s="1">
        <f t="shared" si="44"/>
        <v>549.28880866425993</v>
      </c>
      <c r="EJ55" s="1">
        <v>19</v>
      </c>
      <c r="EK55" s="1">
        <v>1719.8350515463901</v>
      </c>
      <c r="EL55" s="1">
        <f t="shared" si="45"/>
        <v>379.8350515463901</v>
      </c>
      <c r="EM55" s="1">
        <v>19</v>
      </c>
      <c r="EN55" s="1">
        <v>1646.86255259467</v>
      </c>
      <c r="EO55" s="1">
        <f t="shared" si="46"/>
        <v>234.86255259466998</v>
      </c>
      <c r="EP55" s="1">
        <v>19</v>
      </c>
      <c r="EQ55" s="1">
        <v>1360.02844827586</v>
      </c>
      <c r="ER55" s="1">
        <f t="shared" si="47"/>
        <v>278.02844827586</v>
      </c>
      <c r="EU55" s="5"/>
      <c r="EV55" s="1">
        <v>19</v>
      </c>
      <c r="EW55" s="1">
        <v>1758.8218009478701</v>
      </c>
      <c r="EX55" s="1">
        <f t="shared" si="48"/>
        <v>386.82180094787009</v>
      </c>
      <c r="EY55" s="1">
        <v>19</v>
      </c>
      <c r="EZ55" s="1">
        <v>3006.4845938375402</v>
      </c>
      <c r="FA55" s="1">
        <f t="shared" si="49"/>
        <v>486.48459383754016</v>
      </c>
      <c r="FB55" s="1">
        <v>19</v>
      </c>
      <c r="FC55" s="1">
        <v>2477.65323336457</v>
      </c>
      <c r="FD55" s="1">
        <f t="shared" si="50"/>
        <v>378.65323336457004</v>
      </c>
      <c r="FE55" s="1">
        <v>19</v>
      </c>
      <c r="FF55" s="1">
        <v>2638.3070866141702</v>
      </c>
      <c r="FG55" s="1">
        <f t="shared" si="51"/>
        <v>409.3070866141702</v>
      </c>
      <c r="FJ55" s="5"/>
      <c r="FK55" s="1">
        <v>19</v>
      </c>
      <c r="FL55" s="1">
        <v>1280.91707317073</v>
      </c>
      <c r="FM55" s="1">
        <f t="shared" si="4"/>
        <v>327.91707317072996</v>
      </c>
      <c r="FN55" s="1">
        <v>19</v>
      </c>
      <c r="FO55" s="1">
        <v>1173.5097142857101</v>
      </c>
      <c r="FP55" s="1">
        <f t="shared" si="5"/>
        <v>213.50971428571006</v>
      </c>
      <c r="FQ55" s="1">
        <v>19</v>
      </c>
      <c r="FR55" s="1">
        <v>1295.5350877193</v>
      </c>
      <c r="FS55" s="1">
        <f t="shared" si="6"/>
        <v>314.53508771930001</v>
      </c>
      <c r="FT55" s="1">
        <v>19</v>
      </c>
      <c r="FU55" s="1">
        <v>1267.92195629553</v>
      </c>
      <c r="FV55" s="1">
        <f t="shared" si="7"/>
        <v>258.92195629552998</v>
      </c>
    </row>
    <row r="56" spans="1:178" x14ac:dyDescent="0.25">
      <c r="A56" s="2"/>
      <c r="B56" s="1">
        <v>20</v>
      </c>
      <c r="C56" s="1">
        <v>1734.0266666666701</v>
      </c>
      <c r="D56" s="1">
        <f t="shared" si="8"/>
        <v>-15.973333333329947</v>
      </c>
      <c r="E56" s="1">
        <v>20</v>
      </c>
      <c r="F56" s="1">
        <v>2017.41717171717</v>
      </c>
      <c r="G56" s="1">
        <f t="shared" si="9"/>
        <v>156.41717171717005</v>
      </c>
      <c r="H56" s="1">
        <v>20</v>
      </c>
      <c r="I56" s="1">
        <v>1798.5365474339001</v>
      </c>
      <c r="J56" s="1">
        <f t="shared" si="10"/>
        <v>108.53654743390007</v>
      </c>
      <c r="K56" s="1">
        <v>20</v>
      </c>
      <c r="L56" s="1">
        <v>1989.1856725146199</v>
      </c>
      <c r="M56" s="1">
        <f t="shared" si="11"/>
        <v>73.18567251461991</v>
      </c>
      <c r="P56" s="5"/>
      <c r="Q56" s="1">
        <v>20</v>
      </c>
      <c r="R56" s="1">
        <v>2107.0513513513501</v>
      </c>
      <c r="S56" s="1">
        <f t="shared" si="12"/>
        <v>51.051351351350149</v>
      </c>
      <c r="T56" s="1">
        <v>20</v>
      </c>
      <c r="U56" s="1">
        <v>1360.34772727273</v>
      </c>
      <c r="V56" s="1">
        <f t="shared" si="13"/>
        <v>-32.652272727269974</v>
      </c>
      <c r="W56" s="1">
        <v>20</v>
      </c>
      <c r="X56" s="1">
        <v>1411.83778014941</v>
      </c>
      <c r="Y56" s="1">
        <f t="shared" si="14"/>
        <v>4.8377801494100368</v>
      </c>
      <c r="Z56" s="1">
        <v>20</v>
      </c>
      <c r="AA56" s="1">
        <v>1440.4889135255</v>
      </c>
      <c r="AB56" s="1">
        <f t="shared" si="15"/>
        <v>14.488913525500038</v>
      </c>
      <c r="AE56" s="5"/>
      <c r="AF56" s="1">
        <v>20</v>
      </c>
      <c r="AG56" s="1">
        <v>1374.23212627669</v>
      </c>
      <c r="AH56" s="1">
        <f t="shared" si="16"/>
        <v>182.23212627669</v>
      </c>
      <c r="AI56" s="1">
        <v>20</v>
      </c>
      <c r="AJ56" s="1">
        <v>1297.6957928802599</v>
      </c>
      <c r="AK56" s="1">
        <f t="shared" si="17"/>
        <v>100.69579288025989</v>
      </c>
      <c r="AL56" s="1">
        <v>20</v>
      </c>
      <c r="AM56" s="1">
        <v>1332.0482832618</v>
      </c>
      <c r="AN56" s="1">
        <f t="shared" si="18"/>
        <v>133.04828326179995</v>
      </c>
      <c r="AO56" s="1">
        <v>20</v>
      </c>
      <c r="AP56" s="1">
        <v>1328.8245243128999</v>
      </c>
      <c r="AQ56" s="1">
        <f t="shared" si="19"/>
        <v>129.82452431289994</v>
      </c>
      <c r="AT56" s="2"/>
      <c r="AU56" s="1">
        <v>20</v>
      </c>
      <c r="AV56" s="1">
        <v>1434.98695136418</v>
      </c>
      <c r="AW56" s="1">
        <f t="shared" si="20"/>
        <v>39.986951364179959</v>
      </c>
      <c r="AX56" s="1">
        <v>20</v>
      </c>
      <c r="AY56" s="1">
        <v>1477.50918918919</v>
      </c>
      <c r="AZ56" s="1">
        <f t="shared" si="21"/>
        <v>127.50918918919001</v>
      </c>
      <c r="BA56" s="1">
        <v>20</v>
      </c>
      <c r="BB56" s="1">
        <v>1471.2168674698801</v>
      </c>
      <c r="BC56" s="1">
        <f t="shared" si="22"/>
        <v>114.21686746988007</v>
      </c>
      <c r="BD56" s="1">
        <v>20</v>
      </c>
      <c r="BE56" s="1">
        <v>1486.6875753920399</v>
      </c>
      <c r="BF56" s="1">
        <f t="shared" si="23"/>
        <v>140.68757539203989</v>
      </c>
      <c r="BI56" s="5"/>
      <c r="BJ56" s="1">
        <v>20</v>
      </c>
      <c r="BK56" s="1">
        <v>1351.39973614776</v>
      </c>
      <c r="BL56" s="1">
        <f t="shared" si="24"/>
        <v>45.399736147759995</v>
      </c>
      <c r="BM56" s="1">
        <v>20</v>
      </c>
      <c r="BN56" s="1">
        <v>1446.3380681818201</v>
      </c>
      <c r="BO56" s="1">
        <f t="shared" si="25"/>
        <v>171.33806818182006</v>
      </c>
      <c r="BP56" s="1">
        <v>20</v>
      </c>
      <c r="BQ56" s="1">
        <v>1361.0665417057201</v>
      </c>
      <c r="BR56" s="1">
        <f t="shared" si="26"/>
        <v>64.066541705720056</v>
      </c>
      <c r="BS56" s="1">
        <v>20</v>
      </c>
      <c r="BT56" s="1">
        <v>1514.2240837696299</v>
      </c>
      <c r="BU56" s="1">
        <f t="shared" si="27"/>
        <v>139.22408376962994</v>
      </c>
      <c r="BX56" s="5"/>
      <c r="BY56" s="1">
        <v>20</v>
      </c>
      <c r="BZ56" s="1">
        <v>1340.1695431472101</v>
      </c>
      <c r="CA56" s="1">
        <f t="shared" si="28"/>
        <v>96.169543147210106</v>
      </c>
      <c r="CB56" s="1">
        <v>20</v>
      </c>
      <c r="CC56" s="1">
        <v>1476.4445910290201</v>
      </c>
      <c r="CD56" s="1">
        <f t="shared" si="29"/>
        <v>125.4445910290201</v>
      </c>
      <c r="CE56" s="1">
        <v>20</v>
      </c>
      <c r="CF56" s="1">
        <v>1290.30687830688</v>
      </c>
      <c r="CG56" s="1">
        <f t="shared" si="30"/>
        <v>75.30687830687998</v>
      </c>
      <c r="CH56" s="1">
        <v>20</v>
      </c>
      <c r="CI56" s="1">
        <v>1307.6549019607801</v>
      </c>
      <c r="CJ56" s="1">
        <f t="shared" si="31"/>
        <v>83.65490196078008</v>
      </c>
      <c r="CM56" s="2"/>
      <c r="CN56" s="1">
        <v>20</v>
      </c>
      <c r="CO56" s="1">
        <v>1677.0193939393901</v>
      </c>
      <c r="CP56" s="1">
        <f t="shared" si="32"/>
        <v>173.01939393939006</v>
      </c>
      <c r="CQ56" s="1">
        <v>20</v>
      </c>
      <c r="CR56" s="1">
        <v>1882.65021929825</v>
      </c>
      <c r="CS56" s="1">
        <f t="shared" si="33"/>
        <v>338.65021929825002</v>
      </c>
      <c r="CT56" s="1">
        <v>20</v>
      </c>
      <c r="CU56" s="1">
        <v>1961.8119760479001</v>
      </c>
      <c r="CV56" s="1">
        <f t="shared" si="34"/>
        <v>351.81197604790009</v>
      </c>
      <c r="CW56" s="1">
        <v>20</v>
      </c>
      <c r="CX56" s="1">
        <v>1863.8107302533499</v>
      </c>
      <c r="CY56" s="1">
        <f t="shared" si="35"/>
        <v>362.8107302533499</v>
      </c>
      <c r="DB56" s="5"/>
      <c r="DC56" s="1">
        <v>20</v>
      </c>
      <c r="DD56" s="1">
        <v>2143.8368932038802</v>
      </c>
      <c r="DE56" s="1">
        <f t="shared" si="36"/>
        <v>228.83689320388021</v>
      </c>
      <c r="DF56" s="1">
        <v>20</v>
      </c>
      <c r="DG56" s="1">
        <v>2281.6153846153802</v>
      </c>
      <c r="DH56" s="1">
        <f t="shared" si="37"/>
        <v>388.61538461538021</v>
      </c>
      <c r="DI56" s="1">
        <v>20</v>
      </c>
      <c r="DJ56" s="1">
        <v>2530.2199999999998</v>
      </c>
      <c r="DK56" s="1">
        <f t="shared" si="38"/>
        <v>268.2199999999998</v>
      </c>
      <c r="DL56" s="1">
        <v>20</v>
      </c>
      <c r="DM56" s="1">
        <v>2661.5613305613301</v>
      </c>
      <c r="DN56" s="1">
        <f t="shared" si="39"/>
        <v>399.56133056133012</v>
      </c>
      <c r="DQ56" s="5"/>
      <c r="DR56" s="1">
        <v>20</v>
      </c>
      <c r="DS56" s="1">
        <v>1253.4439918533601</v>
      </c>
      <c r="DT56" s="1">
        <f t="shared" si="40"/>
        <v>355.4439918533601</v>
      </c>
      <c r="DU56" s="1">
        <v>20</v>
      </c>
      <c r="DV56" s="1">
        <v>1328.9363057324799</v>
      </c>
      <c r="DW56" s="1">
        <f t="shared" si="41"/>
        <v>429.93630573247992</v>
      </c>
      <c r="DX56" s="1">
        <v>20</v>
      </c>
      <c r="DY56" s="1">
        <v>1274.73635153129</v>
      </c>
      <c r="DZ56" s="1">
        <f t="shared" si="42"/>
        <v>344.73635153128998</v>
      </c>
      <c r="EA56" s="1">
        <v>20</v>
      </c>
      <c r="EB56" s="1">
        <v>1191.8205521472401</v>
      </c>
      <c r="EC56" s="1">
        <f t="shared" si="43"/>
        <v>266.82055214724005</v>
      </c>
      <c r="EF56" s="2"/>
      <c r="EG56" s="1">
        <v>20</v>
      </c>
      <c r="EH56" s="1">
        <v>2096.9853658536599</v>
      </c>
      <c r="EI56" s="1">
        <f t="shared" si="44"/>
        <v>608.98536585365991</v>
      </c>
      <c r="EJ56" s="1">
        <v>20</v>
      </c>
      <c r="EK56" s="1">
        <v>1697.89278350515</v>
      </c>
      <c r="EL56" s="1">
        <f t="shared" si="45"/>
        <v>357.89278350514996</v>
      </c>
      <c r="EM56" s="1">
        <v>20</v>
      </c>
      <c r="EN56" s="1">
        <v>1615.6593406593399</v>
      </c>
      <c r="EO56" s="1">
        <f t="shared" si="46"/>
        <v>203.65934065933993</v>
      </c>
      <c r="EP56" s="1">
        <v>20</v>
      </c>
      <c r="EQ56" s="1">
        <v>1474.2743744607401</v>
      </c>
      <c r="ER56" s="1">
        <f t="shared" si="47"/>
        <v>392.27437446074009</v>
      </c>
      <c r="EU56" s="5"/>
      <c r="EV56" s="1">
        <v>20</v>
      </c>
      <c r="EW56" s="1">
        <v>1733.4905482041599</v>
      </c>
      <c r="EX56" s="1">
        <f t="shared" si="48"/>
        <v>361.49054820415995</v>
      </c>
      <c r="EY56" s="1">
        <v>20</v>
      </c>
      <c r="EZ56" s="1">
        <v>3048.4929444967102</v>
      </c>
      <c r="FA56" s="1">
        <f t="shared" si="49"/>
        <v>528.49294449671015</v>
      </c>
      <c r="FB56" s="1">
        <v>20</v>
      </c>
      <c r="FC56" s="1">
        <v>2504.3209302325599</v>
      </c>
      <c r="FD56" s="1">
        <f t="shared" si="50"/>
        <v>405.32093023255993</v>
      </c>
      <c r="FE56" s="1">
        <v>20</v>
      </c>
      <c r="FF56" s="1">
        <v>2326.2008978675599</v>
      </c>
      <c r="FG56" s="1">
        <f t="shared" si="51"/>
        <v>97.200897867559888</v>
      </c>
      <c r="FJ56" s="5"/>
      <c r="FK56" s="1">
        <v>20</v>
      </c>
      <c r="FL56" s="1">
        <v>1255.6167315175101</v>
      </c>
      <c r="FM56" s="1">
        <f t="shared" si="4"/>
        <v>302.61673151751006</v>
      </c>
      <c r="FN56" s="1">
        <v>20</v>
      </c>
      <c r="FO56" s="1">
        <v>1420.08675799087</v>
      </c>
      <c r="FP56" s="1">
        <f t="shared" si="5"/>
        <v>460.08675799086996</v>
      </c>
      <c r="FQ56" s="1">
        <v>20</v>
      </c>
      <c r="FR56" s="1">
        <v>1304.3843612334799</v>
      </c>
      <c r="FS56" s="1">
        <f t="shared" si="6"/>
        <v>323.38436123347992</v>
      </c>
      <c r="FT56" s="1">
        <v>20</v>
      </c>
      <c r="FU56" s="1">
        <v>1207.08066184074</v>
      </c>
      <c r="FV56" s="1">
        <f t="shared" si="7"/>
        <v>198.08066184074005</v>
      </c>
    </row>
    <row r="57" spans="1:178" x14ac:dyDescent="0.25">
      <c r="A57" s="2"/>
      <c r="B57" s="1">
        <v>21</v>
      </c>
      <c r="C57" s="1">
        <v>1746.7782299084399</v>
      </c>
      <c r="D57" s="1">
        <f t="shared" si="8"/>
        <v>-3.2217700915600744</v>
      </c>
      <c r="E57" s="1">
        <v>21</v>
      </c>
      <c r="F57" s="1">
        <v>1993.8356854838701</v>
      </c>
      <c r="G57" s="1">
        <f t="shared" si="9"/>
        <v>132.83568548387007</v>
      </c>
      <c r="H57" s="1">
        <v>21</v>
      </c>
      <c r="I57" s="1">
        <v>1823.03250773994</v>
      </c>
      <c r="J57" s="1">
        <f t="shared" si="10"/>
        <v>133.03250773994</v>
      </c>
      <c r="K57" s="1">
        <v>21</v>
      </c>
      <c r="L57" s="1">
        <v>2034.7746686303401</v>
      </c>
      <c r="M57" s="1">
        <f t="shared" si="11"/>
        <v>118.7746686303401</v>
      </c>
      <c r="P57" s="5"/>
      <c r="Q57" s="1">
        <v>21</v>
      </c>
      <c r="R57" s="1">
        <v>2041.53907284768</v>
      </c>
      <c r="S57" s="1">
        <f t="shared" si="12"/>
        <v>-14.460927152319982</v>
      </c>
      <c r="T57" s="1">
        <v>21</v>
      </c>
      <c r="U57" s="1">
        <v>1337.0149942329899</v>
      </c>
      <c r="V57" s="1">
        <f t="shared" si="13"/>
        <v>-55.98500576701008</v>
      </c>
      <c r="W57" s="1">
        <v>21</v>
      </c>
      <c r="X57" s="1">
        <v>1535.6191489361699</v>
      </c>
      <c r="Y57" s="1">
        <f t="shared" si="14"/>
        <v>128.61914893616995</v>
      </c>
      <c r="Z57" s="1">
        <v>21</v>
      </c>
      <c r="AA57" s="1">
        <v>1457.5138121547</v>
      </c>
      <c r="AB57" s="1">
        <f t="shared" si="15"/>
        <v>31.513812154699963</v>
      </c>
      <c r="AE57" s="5"/>
      <c r="AF57" s="1">
        <v>21</v>
      </c>
      <c r="AG57" s="1">
        <v>1318.0911627907001</v>
      </c>
      <c r="AH57" s="1">
        <f t="shared" si="16"/>
        <v>126.09116279070008</v>
      </c>
      <c r="AI57" s="1">
        <v>21</v>
      </c>
      <c r="AJ57" s="1">
        <v>1427.4662921348299</v>
      </c>
      <c r="AK57" s="1">
        <f t="shared" si="17"/>
        <v>230.46629213482993</v>
      </c>
      <c r="AL57" s="1">
        <v>21</v>
      </c>
      <c r="AM57" s="1">
        <v>1321.4549402823</v>
      </c>
      <c r="AN57" s="1">
        <f t="shared" si="18"/>
        <v>122.45494028229996</v>
      </c>
      <c r="AO57" s="1">
        <v>21</v>
      </c>
      <c r="AP57" s="1">
        <v>1312.2545260915899</v>
      </c>
      <c r="AQ57" s="1">
        <f t="shared" si="19"/>
        <v>113.25452609158992</v>
      </c>
      <c r="AT57" s="2"/>
      <c r="AU57" s="1">
        <v>21</v>
      </c>
      <c r="AV57" s="1">
        <v>1484.9031100478501</v>
      </c>
      <c r="AW57" s="1">
        <f t="shared" si="20"/>
        <v>89.903110047850078</v>
      </c>
      <c r="AX57" s="1">
        <v>21</v>
      </c>
      <c r="AY57" s="1">
        <v>1492.25427350427</v>
      </c>
      <c r="AZ57" s="1">
        <f t="shared" si="21"/>
        <v>142.25427350427003</v>
      </c>
      <c r="BA57" s="1">
        <v>21</v>
      </c>
      <c r="BB57" s="1">
        <v>1549.9576612903199</v>
      </c>
      <c r="BC57" s="1">
        <f t="shared" si="22"/>
        <v>192.95766129031995</v>
      </c>
      <c r="BD57" s="1">
        <v>21</v>
      </c>
      <c r="BE57" s="1">
        <v>1923.74758454106</v>
      </c>
      <c r="BF57" s="1">
        <f t="shared" si="23"/>
        <v>577.74758454105995</v>
      </c>
      <c r="BI57" s="5"/>
      <c r="BJ57" s="1">
        <v>21</v>
      </c>
      <c r="BK57" s="1">
        <v>1308.20772303595</v>
      </c>
      <c r="BL57" s="1">
        <f t="shared" si="24"/>
        <v>2.207723035950039</v>
      </c>
      <c r="BM57" s="1">
        <v>21</v>
      </c>
      <c r="BN57" s="1">
        <v>1402.34322033898</v>
      </c>
      <c r="BO57" s="1">
        <f t="shared" si="25"/>
        <v>127.34322033898002</v>
      </c>
      <c r="BP57" s="1">
        <v>21</v>
      </c>
      <c r="BQ57" s="1">
        <v>1358.2911153119101</v>
      </c>
      <c r="BR57" s="1">
        <f t="shared" si="26"/>
        <v>61.291115311910062</v>
      </c>
      <c r="BS57" s="1">
        <v>21</v>
      </c>
      <c r="BT57" s="1">
        <v>1466.8029504741801</v>
      </c>
      <c r="BU57" s="1">
        <f t="shared" si="27"/>
        <v>91.802950474180079</v>
      </c>
      <c r="BX57" s="5"/>
      <c r="BY57" s="1">
        <v>21</v>
      </c>
      <c r="BZ57" s="1">
        <v>1340.81072874494</v>
      </c>
      <c r="CA57" s="1">
        <f t="shared" si="28"/>
        <v>96.810728744939979</v>
      </c>
      <c r="CB57" s="1">
        <v>21</v>
      </c>
      <c r="CC57" s="1">
        <v>1462.4739010988999</v>
      </c>
      <c r="CD57" s="1">
        <f t="shared" si="29"/>
        <v>111.47390109889989</v>
      </c>
      <c r="CE57" s="1">
        <v>21</v>
      </c>
      <c r="CF57" s="1">
        <v>1241.8473684210501</v>
      </c>
      <c r="CG57" s="1">
        <f t="shared" si="30"/>
        <v>26.847368421050078</v>
      </c>
      <c r="CH57" s="1">
        <v>21</v>
      </c>
      <c r="CI57" s="1">
        <v>1208.3893203883499</v>
      </c>
      <c r="CJ57" s="1">
        <f t="shared" si="31"/>
        <v>-15.610679611650085</v>
      </c>
      <c r="CM57" s="2"/>
      <c r="CN57" s="1">
        <v>21</v>
      </c>
      <c r="CO57" s="1">
        <v>1872.7153024910999</v>
      </c>
      <c r="CP57" s="1">
        <f t="shared" si="32"/>
        <v>368.71530249109992</v>
      </c>
      <c r="CQ57" s="1">
        <v>21</v>
      </c>
      <c r="CR57" s="1">
        <v>1837.85262008734</v>
      </c>
      <c r="CS57" s="1">
        <f t="shared" si="33"/>
        <v>293.85262008734003</v>
      </c>
      <c r="CT57" s="1">
        <v>21</v>
      </c>
      <c r="CU57" s="1">
        <v>1950.42168674699</v>
      </c>
      <c r="CV57" s="1">
        <f t="shared" si="34"/>
        <v>340.42168674698996</v>
      </c>
      <c r="CW57" s="1">
        <v>21</v>
      </c>
      <c r="CX57" s="1">
        <v>1847.1591078066899</v>
      </c>
      <c r="CY57" s="1">
        <f t="shared" si="35"/>
        <v>346.15910780668992</v>
      </c>
      <c r="DB57" s="5"/>
      <c r="DC57" s="1">
        <v>21</v>
      </c>
      <c r="DD57" s="1">
        <v>2204.8118226601</v>
      </c>
      <c r="DE57" s="1">
        <f t="shared" si="36"/>
        <v>289.81182266010001</v>
      </c>
      <c r="DF57" s="1">
        <v>21</v>
      </c>
      <c r="DG57" s="1">
        <v>2260.30020703934</v>
      </c>
      <c r="DH57" s="1">
        <f t="shared" si="37"/>
        <v>367.30020703933997</v>
      </c>
      <c r="DI57" s="1">
        <v>21</v>
      </c>
      <c r="DJ57" s="1">
        <v>2503.6032745591901</v>
      </c>
      <c r="DK57" s="1">
        <f t="shared" si="38"/>
        <v>241.60327455919014</v>
      </c>
      <c r="DL57" s="1">
        <v>21</v>
      </c>
      <c r="DM57" s="1">
        <v>2605.6725571725601</v>
      </c>
      <c r="DN57" s="1">
        <f t="shared" si="39"/>
        <v>343.67255717256012</v>
      </c>
      <c r="DQ57" s="5"/>
      <c r="DR57" s="1">
        <v>21</v>
      </c>
      <c r="DS57" s="1">
        <v>1265.96315250768</v>
      </c>
      <c r="DT57" s="1">
        <f t="shared" si="40"/>
        <v>367.96315250767998</v>
      </c>
      <c r="DU57" s="1">
        <v>21</v>
      </c>
      <c r="DV57" s="1">
        <v>1245.1406649616399</v>
      </c>
      <c r="DW57" s="1">
        <f t="shared" si="41"/>
        <v>346.14066496163991</v>
      </c>
      <c r="DX57" s="1">
        <v>21</v>
      </c>
      <c r="DY57" s="1">
        <v>1219.9414168937301</v>
      </c>
      <c r="DZ57" s="1">
        <f t="shared" si="42"/>
        <v>289.94141689373009</v>
      </c>
      <c r="EA57" s="1">
        <v>21</v>
      </c>
      <c r="EB57" s="1">
        <v>1261.4237804878001</v>
      </c>
      <c r="EC57" s="1">
        <f t="shared" si="43"/>
        <v>336.42378048780006</v>
      </c>
      <c r="EF57" s="2"/>
      <c r="EG57" s="1">
        <v>21</v>
      </c>
      <c r="EH57" s="1">
        <v>1774.8373493975901</v>
      </c>
      <c r="EI57" s="1">
        <f t="shared" si="44"/>
        <v>286.83734939759006</v>
      </c>
      <c r="EJ57" s="1">
        <v>21</v>
      </c>
      <c r="EK57" s="1">
        <v>1622.125</v>
      </c>
      <c r="EL57" s="1">
        <f t="shared" si="45"/>
        <v>282.125</v>
      </c>
      <c r="EM57" s="1">
        <v>21</v>
      </c>
      <c r="EN57" s="1">
        <v>1640.0280504908801</v>
      </c>
      <c r="EO57" s="1">
        <f t="shared" si="46"/>
        <v>228.0280504908801</v>
      </c>
      <c r="EP57" s="1">
        <v>21</v>
      </c>
      <c r="EQ57" s="1">
        <v>1471.10822510823</v>
      </c>
      <c r="ER57" s="1">
        <f t="shared" si="47"/>
        <v>389.10822510823004</v>
      </c>
      <c r="EU57" s="5"/>
      <c r="EV57" s="1">
        <v>21</v>
      </c>
      <c r="EW57" s="1">
        <v>1629.96219281664</v>
      </c>
      <c r="EX57" s="1">
        <f t="shared" si="48"/>
        <v>257.96219281664003</v>
      </c>
      <c r="EY57" s="1">
        <v>21</v>
      </c>
      <c r="EZ57" s="1">
        <v>3022.4699248120301</v>
      </c>
      <c r="FA57" s="1">
        <f t="shared" si="49"/>
        <v>502.46992481203006</v>
      </c>
      <c r="FB57" s="1">
        <v>21</v>
      </c>
      <c r="FC57" s="1">
        <v>2503.8792134831501</v>
      </c>
      <c r="FD57" s="1">
        <f t="shared" si="50"/>
        <v>404.87921348315012</v>
      </c>
      <c r="FE57" s="1">
        <v>21</v>
      </c>
      <c r="FF57" s="1">
        <v>2326.4504504504498</v>
      </c>
      <c r="FG57" s="1">
        <f t="shared" si="51"/>
        <v>97.450450450449807</v>
      </c>
      <c r="FJ57" s="5"/>
      <c r="FK57" s="1">
        <v>21</v>
      </c>
      <c r="FL57" s="1">
        <v>1357.1712598425199</v>
      </c>
      <c r="FM57" s="1">
        <f t="shared" si="4"/>
        <v>404.17125984251993</v>
      </c>
      <c r="FN57" s="1">
        <v>21</v>
      </c>
      <c r="FO57" s="1">
        <v>1268.8587570621501</v>
      </c>
      <c r="FP57" s="1">
        <f t="shared" si="5"/>
        <v>308.85875706215006</v>
      </c>
      <c r="FQ57" s="1">
        <v>21</v>
      </c>
      <c r="FR57" s="1">
        <v>1355.98220244716</v>
      </c>
      <c r="FS57" s="1">
        <f t="shared" si="6"/>
        <v>374.98220244716003</v>
      </c>
      <c r="FT57" s="1">
        <v>21</v>
      </c>
      <c r="FU57" s="1">
        <v>1281.2845360824699</v>
      </c>
      <c r="FV57" s="1">
        <f t="shared" si="7"/>
        <v>272.28453608246991</v>
      </c>
    </row>
    <row r="58" spans="1:178" x14ac:dyDescent="0.25">
      <c r="A58" s="2"/>
      <c r="B58" s="1">
        <v>22</v>
      </c>
      <c r="C58" s="1">
        <v>1793.87474541752</v>
      </c>
      <c r="D58" s="1">
        <f t="shared" si="8"/>
        <v>43.874745417519989</v>
      </c>
      <c r="E58" s="1">
        <v>22</v>
      </c>
      <c r="F58" s="1">
        <v>1972.1705115346001</v>
      </c>
      <c r="G58" s="1">
        <f t="shared" si="9"/>
        <v>111.17051153460011</v>
      </c>
      <c r="H58" s="1">
        <v>22</v>
      </c>
      <c r="I58" s="1">
        <v>1766.8190184049099</v>
      </c>
      <c r="J58" s="1">
        <f t="shared" si="10"/>
        <v>76.819018404909912</v>
      </c>
      <c r="K58" s="1">
        <v>22</v>
      </c>
      <c r="L58" s="1">
        <v>2057.7849779086901</v>
      </c>
      <c r="M58" s="1">
        <f t="shared" si="11"/>
        <v>141.78497790869005</v>
      </c>
      <c r="P58" s="5"/>
      <c r="Q58" s="1">
        <v>22</v>
      </c>
      <c r="R58" s="1">
        <v>2081.6516556291399</v>
      </c>
      <c r="S58" s="1">
        <f t="shared" si="12"/>
        <v>25.651655629139896</v>
      </c>
      <c r="T58" s="1">
        <v>22</v>
      </c>
      <c r="U58" s="1">
        <v>1379.8976377952799</v>
      </c>
      <c r="V58" s="1">
        <f t="shared" si="13"/>
        <v>-13.102362204720066</v>
      </c>
      <c r="W58" s="1">
        <v>22</v>
      </c>
      <c r="X58" s="1">
        <v>1490.85058697972</v>
      </c>
      <c r="Y58" s="1">
        <f t="shared" si="14"/>
        <v>83.850586979719992</v>
      </c>
      <c r="Z58" s="1">
        <v>22</v>
      </c>
      <c r="AA58" s="1">
        <v>1422.8798283261799</v>
      </c>
      <c r="AB58" s="1">
        <f t="shared" si="15"/>
        <v>-3.1201716738200957</v>
      </c>
      <c r="AE58" s="5"/>
      <c r="AF58" s="1">
        <v>22</v>
      </c>
      <c r="AG58" s="1">
        <v>1308.7091743119299</v>
      </c>
      <c r="AH58" s="1">
        <f t="shared" si="16"/>
        <v>116.70917431192993</v>
      </c>
      <c r="AI58" s="1">
        <v>22</v>
      </c>
      <c r="AJ58" s="1">
        <v>1365.2041633306601</v>
      </c>
      <c r="AK58" s="1">
        <f t="shared" si="17"/>
        <v>168.20416333066009</v>
      </c>
      <c r="AL58" s="1">
        <v>22</v>
      </c>
      <c r="AM58" s="1">
        <v>1381.6515641855401</v>
      </c>
      <c r="AN58" s="1">
        <f t="shared" si="18"/>
        <v>182.65156418554011</v>
      </c>
      <c r="AO58" s="1">
        <v>22</v>
      </c>
      <c r="AP58" s="1">
        <v>1333.6744186046501</v>
      </c>
      <c r="AQ58" s="1">
        <f t="shared" si="19"/>
        <v>134.6744186046501</v>
      </c>
      <c r="AT58" s="2"/>
      <c r="AU58" s="1">
        <v>22</v>
      </c>
      <c r="AV58" s="1">
        <v>1476.93427230047</v>
      </c>
      <c r="AW58" s="1">
        <f t="shared" si="20"/>
        <v>81.934272300469956</v>
      </c>
      <c r="AX58" s="1">
        <v>22</v>
      </c>
      <c r="AY58" s="1">
        <v>1544.3340587595201</v>
      </c>
      <c r="AZ58" s="1">
        <f t="shared" si="21"/>
        <v>194.33405875952008</v>
      </c>
      <c r="BA58" s="1">
        <v>22</v>
      </c>
      <c r="BB58" s="1">
        <v>1493.59779338014</v>
      </c>
      <c r="BC58" s="1">
        <f t="shared" si="22"/>
        <v>136.59779338014005</v>
      </c>
      <c r="BD58" s="1">
        <v>22</v>
      </c>
      <c r="BE58" s="1">
        <v>1492.1379310344801</v>
      </c>
      <c r="BF58" s="1">
        <f t="shared" si="23"/>
        <v>146.13793103448006</v>
      </c>
      <c r="BI58" s="5"/>
      <c r="BJ58" s="1">
        <v>22</v>
      </c>
      <c r="BK58" s="1">
        <v>1359.3364737550501</v>
      </c>
      <c r="BL58" s="1">
        <f t="shared" si="24"/>
        <v>53.336473755050065</v>
      </c>
      <c r="BM58" s="1">
        <v>22</v>
      </c>
      <c r="BN58" s="1">
        <v>1352.2647887323899</v>
      </c>
      <c r="BO58" s="1">
        <f t="shared" si="25"/>
        <v>77.264788732389889</v>
      </c>
      <c r="BP58" s="1">
        <v>22</v>
      </c>
      <c r="BQ58" s="1">
        <v>1414.2863849765299</v>
      </c>
      <c r="BR58" s="1">
        <f t="shared" si="26"/>
        <v>117.28638497652992</v>
      </c>
      <c r="BS58" s="1">
        <v>22</v>
      </c>
      <c r="BT58" s="1">
        <v>1372.4058577405899</v>
      </c>
      <c r="BU58" s="1">
        <f t="shared" si="27"/>
        <v>-2.5941422594100914</v>
      </c>
      <c r="BX58" s="5"/>
      <c r="BY58" s="1">
        <v>22</v>
      </c>
      <c r="BZ58" s="1">
        <v>1322.27373737374</v>
      </c>
      <c r="CA58" s="1">
        <f t="shared" si="28"/>
        <v>78.273737373740005</v>
      </c>
      <c r="CB58" s="1">
        <v>22</v>
      </c>
      <c r="CC58" s="1">
        <v>1489.61768707483</v>
      </c>
      <c r="CD58" s="1">
        <f t="shared" si="29"/>
        <v>138.61768707482997</v>
      </c>
      <c r="CE58" s="1">
        <v>22</v>
      </c>
      <c r="CF58" s="1">
        <v>1285.6005291005299</v>
      </c>
      <c r="CG58" s="1">
        <f t="shared" si="30"/>
        <v>70.600529100529911</v>
      </c>
      <c r="CH58" s="1">
        <v>22</v>
      </c>
      <c r="CI58" s="1">
        <v>1211.1438356164399</v>
      </c>
      <c r="CJ58" s="1">
        <f t="shared" si="31"/>
        <v>-12.856164383560099</v>
      </c>
      <c r="CM58" s="2"/>
      <c r="CN58" s="1">
        <v>22</v>
      </c>
      <c r="CO58" s="1">
        <v>1789.5774309723899</v>
      </c>
      <c r="CP58" s="1">
        <f t="shared" si="32"/>
        <v>285.57743097238995</v>
      </c>
      <c r="CQ58" s="1">
        <v>22</v>
      </c>
      <c r="CR58" s="1">
        <v>1766.7626373626399</v>
      </c>
      <c r="CS58" s="1">
        <f t="shared" si="33"/>
        <v>222.76263736263991</v>
      </c>
      <c r="CT58" s="1">
        <v>22</v>
      </c>
      <c r="CU58" s="1">
        <v>1880.7412333736399</v>
      </c>
      <c r="CV58" s="1">
        <f t="shared" si="34"/>
        <v>270.74123337363994</v>
      </c>
      <c r="CW58" s="1">
        <v>22</v>
      </c>
      <c r="CX58" s="1">
        <v>1883.0411061285499</v>
      </c>
      <c r="CY58" s="1">
        <f t="shared" si="35"/>
        <v>382.04110612854993</v>
      </c>
      <c r="DB58" s="5"/>
      <c r="DC58" s="1">
        <v>22</v>
      </c>
      <c r="DD58" s="1">
        <v>2211.27859237537</v>
      </c>
      <c r="DE58" s="1">
        <f t="shared" si="36"/>
        <v>296.27859237536995</v>
      </c>
      <c r="DF58" s="1">
        <v>22</v>
      </c>
      <c r="DG58" s="1">
        <v>2276.5223260643802</v>
      </c>
      <c r="DH58" s="1">
        <f t="shared" si="37"/>
        <v>383.5223260643802</v>
      </c>
      <c r="DI58" s="1">
        <v>22</v>
      </c>
      <c r="DJ58" s="1">
        <v>2534.4166666666702</v>
      </c>
      <c r="DK58" s="1">
        <f t="shared" si="38"/>
        <v>272.41666666667015</v>
      </c>
      <c r="DL58" s="1">
        <v>22</v>
      </c>
      <c r="DM58" s="1">
        <v>2663.6943866943898</v>
      </c>
      <c r="DN58" s="1">
        <f t="shared" si="39"/>
        <v>401.69438669438978</v>
      </c>
      <c r="DQ58" s="5"/>
      <c r="DR58" s="1">
        <v>22</v>
      </c>
      <c r="DS58" s="1">
        <v>1179.1186094069501</v>
      </c>
      <c r="DT58" s="1">
        <f t="shared" si="40"/>
        <v>281.1186094069501</v>
      </c>
      <c r="DU58" s="1">
        <v>22</v>
      </c>
      <c r="DV58" s="1">
        <v>1255.12229299363</v>
      </c>
      <c r="DW58" s="1">
        <f t="shared" si="41"/>
        <v>356.12229299363003</v>
      </c>
      <c r="DX58" s="1">
        <v>22</v>
      </c>
      <c r="DY58" s="1">
        <v>1281.32567567568</v>
      </c>
      <c r="DZ58" s="1">
        <f t="shared" si="42"/>
        <v>351.32567567568003</v>
      </c>
      <c r="EA58" s="1">
        <v>22</v>
      </c>
      <c r="EB58" s="1">
        <v>1237.9464012251101</v>
      </c>
      <c r="EC58" s="1">
        <f t="shared" si="43"/>
        <v>312.94640122511009</v>
      </c>
      <c r="EF58" s="2"/>
      <c r="EG58" s="1">
        <v>22</v>
      </c>
      <c r="EH58" s="1">
        <v>1889.2101449275401</v>
      </c>
      <c r="EI58" s="1">
        <f t="shared" si="44"/>
        <v>401.21014492754011</v>
      </c>
      <c r="EJ58" s="1">
        <v>22</v>
      </c>
      <c r="EK58" s="1">
        <v>1584.1007194244601</v>
      </c>
      <c r="EL58" s="1">
        <f t="shared" si="45"/>
        <v>244.10071942446007</v>
      </c>
      <c r="EM58" s="1">
        <v>22</v>
      </c>
      <c r="EN58" s="1">
        <v>1643.36675824176</v>
      </c>
      <c r="EO58" s="1">
        <f t="shared" si="46"/>
        <v>231.36675824175995</v>
      </c>
      <c r="EP58" s="1">
        <v>22</v>
      </c>
      <c r="EQ58" s="1">
        <v>1386.33766233766</v>
      </c>
      <c r="ER58" s="1">
        <f t="shared" si="47"/>
        <v>304.33766233766005</v>
      </c>
      <c r="EU58" s="5"/>
      <c r="EV58" s="1">
        <v>22</v>
      </c>
      <c r="EW58" s="1">
        <v>1715.70549242424</v>
      </c>
      <c r="EX58" s="1">
        <f t="shared" si="48"/>
        <v>343.70549242423999</v>
      </c>
      <c r="EY58" s="1">
        <v>22</v>
      </c>
      <c r="EZ58" s="1">
        <v>3003.2629107981202</v>
      </c>
      <c r="FA58" s="1">
        <f t="shared" si="49"/>
        <v>483.26291079812017</v>
      </c>
      <c r="FB58" s="1">
        <v>22</v>
      </c>
      <c r="FC58" s="1">
        <v>2462.4939081537</v>
      </c>
      <c r="FD58" s="1">
        <f t="shared" si="50"/>
        <v>363.49390815369998</v>
      </c>
      <c r="FE58" s="1">
        <v>22</v>
      </c>
      <c r="FF58" s="1">
        <v>2309.9679999999998</v>
      </c>
      <c r="FG58" s="1">
        <f t="shared" si="51"/>
        <v>80.967999999999847</v>
      </c>
      <c r="FJ58" s="5"/>
      <c r="FK58" s="1">
        <v>22</v>
      </c>
      <c r="FL58" s="1">
        <v>1221.1863414634099</v>
      </c>
      <c r="FM58" s="1">
        <f t="shared" si="4"/>
        <v>268.18634146340992</v>
      </c>
      <c r="FN58" s="1">
        <v>22</v>
      </c>
      <c r="FO58" s="1">
        <v>1290.9817351598199</v>
      </c>
      <c r="FP58" s="1">
        <f t="shared" si="5"/>
        <v>330.98173515981989</v>
      </c>
      <c r="FQ58" s="1">
        <v>22</v>
      </c>
      <c r="FR58" s="1">
        <v>1314.44232922732</v>
      </c>
      <c r="FS58" s="1">
        <f t="shared" si="6"/>
        <v>333.44232922731999</v>
      </c>
      <c r="FT58" s="1">
        <v>22</v>
      </c>
      <c r="FU58" s="1">
        <v>1260.67879417879</v>
      </c>
      <c r="FV58" s="1">
        <f t="shared" si="7"/>
        <v>251.67879417878999</v>
      </c>
    </row>
    <row r="59" spans="1:178" x14ac:dyDescent="0.25">
      <c r="A59" s="2"/>
      <c r="B59" s="1">
        <v>23</v>
      </c>
      <c r="C59" s="1">
        <v>1821.3764102564101</v>
      </c>
      <c r="D59" s="1">
        <f t="shared" si="8"/>
        <v>71.376410256410054</v>
      </c>
      <c r="E59" s="1">
        <v>23</v>
      </c>
      <c r="F59" s="1">
        <v>1955.0050352467299</v>
      </c>
      <c r="G59" s="1">
        <f t="shared" si="9"/>
        <v>94.005035246729904</v>
      </c>
      <c r="H59" s="1">
        <v>23</v>
      </c>
      <c r="I59" s="1">
        <v>1774.02173913043</v>
      </c>
      <c r="J59" s="1">
        <f t="shared" si="10"/>
        <v>84.021739130429978</v>
      </c>
      <c r="K59" s="1">
        <v>23</v>
      </c>
      <c r="L59" s="1">
        <v>2102.443001443</v>
      </c>
      <c r="M59" s="1">
        <f t="shared" si="11"/>
        <v>186.44300144299996</v>
      </c>
      <c r="P59" s="5"/>
      <c r="Q59" s="1">
        <v>23</v>
      </c>
      <c r="R59" s="1">
        <v>2078.0699208443302</v>
      </c>
      <c r="S59" s="1">
        <f t="shared" si="12"/>
        <v>22.069920844330227</v>
      </c>
      <c r="T59" s="1">
        <v>23</v>
      </c>
      <c r="U59" s="1">
        <v>1458.0228571428599</v>
      </c>
      <c r="V59" s="1">
        <f t="shared" si="13"/>
        <v>65.022857142859948</v>
      </c>
      <c r="W59" s="1">
        <v>23</v>
      </c>
      <c r="X59" s="1">
        <v>1546.1283422459901</v>
      </c>
      <c r="Y59" s="1">
        <f t="shared" si="14"/>
        <v>139.1283422459901</v>
      </c>
      <c r="Z59" s="1">
        <v>23</v>
      </c>
      <c r="AA59" s="1">
        <v>1603.4637053087799</v>
      </c>
      <c r="AB59" s="1">
        <f t="shared" si="15"/>
        <v>177.46370530877994</v>
      </c>
      <c r="AE59" s="5"/>
      <c r="AF59" s="1">
        <v>23</v>
      </c>
      <c r="AG59" s="1">
        <v>1334.34476367006</v>
      </c>
      <c r="AH59" s="1">
        <f t="shared" si="16"/>
        <v>142.34476367006005</v>
      </c>
      <c r="AI59" s="1">
        <v>23</v>
      </c>
      <c r="AJ59" s="1">
        <v>1314.08534621578</v>
      </c>
      <c r="AK59" s="1">
        <f t="shared" si="17"/>
        <v>117.08534621577996</v>
      </c>
      <c r="AL59" s="1">
        <v>23</v>
      </c>
      <c r="AM59" s="1">
        <v>1316.68954248366</v>
      </c>
      <c r="AN59" s="1">
        <f t="shared" si="18"/>
        <v>117.68954248366003</v>
      </c>
      <c r="AO59" s="1">
        <v>23</v>
      </c>
      <c r="AP59" s="1">
        <v>1338.19789473684</v>
      </c>
      <c r="AQ59" s="1">
        <f t="shared" si="19"/>
        <v>139.19789473684</v>
      </c>
      <c r="AT59" s="2"/>
      <c r="AU59" s="1">
        <v>23</v>
      </c>
      <c r="AV59" s="1">
        <v>1498.95636792453</v>
      </c>
      <c r="AW59" s="1">
        <f t="shared" si="20"/>
        <v>103.95636792453001</v>
      </c>
      <c r="AX59" s="1">
        <v>23</v>
      </c>
      <c r="AY59" s="1">
        <v>1471.6980519480501</v>
      </c>
      <c r="AZ59" s="1">
        <f t="shared" si="21"/>
        <v>121.69805194805008</v>
      </c>
      <c r="BA59" s="1">
        <v>23</v>
      </c>
      <c r="BB59" s="1">
        <v>1553.85025125628</v>
      </c>
      <c r="BC59" s="1">
        <f t="shared" si="22"/>
        <v>196.85025125627999</v>
      </c>
      <c r="BD59" s="1">
        <v>23</v>
      </c>
      <c r="BE59" s="1">
        <v>1530.5876042908201</v>
      </c>
      <c r="BF59" s="1">
        <f t="shared" si="23"/>
        <v>184.58760429082008</v>
      </c>
      <c r="BI59" s="5"/>
      <c r="BJ59" s="1">
        <v>23</v>
      </c>
      <c r="BK59" s="1">
        <v>1328.57567567568</v>
      </c>
      <c r="BL59" s="1">
        <f t="shared" si="24"/>
        <v>22.575675675680031</v>
      </c>
      <c r="BM59" s="1">
        <v>23</v>
      </c>
      <c r="BN59" s="1">
        <v>1284.93909348442</v>
      </c>
      <c r="BO59" s="1">
        <f t="shared" si="25"/>
        <v>9.9390934844200274</v>
      </c>
      <c r="BP59" s="1">
        <v>23</v>
      </c>
      <c r="BQ59" s="1">
        <v>1399.14995313964</v>
      </c>
      <c r="BR59" s="1">
        <f t="shared" si="26"/>
        <v>102.14995313964005</v>
      </c>
      <c r="BS59" s="1">
        <v>23</v>
      </c>
      <c r="BT59" s="1">
        <v>1412.8612836438899</v>
      </c>
      <c r="BU59" s="1">
        <f t="shared" si="27"/>
        <v>37.861283643889919</v>
      </c>
      <c r="BX59" s="5"/>
      <c r="BY59" s="1">
        <v>23</v>
      </c>
      <c r="BZ59" s="1">
        <v>1266.9142857142899</v>
      </c>
      <c r="CA59" s="1">
        <f t="shared" si="28"/>
        <v>22.914285714289917</v>
      </c>
      <c r="CB59" s="1">
        <v>23</v>
      </c>
      <c r="CC59" s="1">
        <v>1409.9905277401899</v>
      </c>
      <c r="CD59" s="1">
        <f t="shared" si="29"/>
        <v>58.990527740189918</v>
      </c>
      <c r="CE59" s="1">
        <v>23</v>
      </c>
      <c r="CF59" s="1">
        <v>1335.2279314888001</v>
      </c>
      <c r="CG59" s="1">
        <f t="shared" si="30"/>
        <v>120.2279314888001</v>
      </c>
      <c r="CH59" s="1">
        <v>23</v>
      </c>
      <c r="CI59" s="1">
        <v>1222.5168756027001</v>
      </c>
      <c r="CJ59" s="1">
        <f t="shared" si="31"/>
        <v>-1.4831243972998891</v>
      </c>
      <c r="CM59" s="2"/>
      <c r="CN59" s="1">
        <v>23</v>
      </c>
      <c r="CO59" s="1">
        <v>1764.0376914016499</v>
      </c>
      <c r="CP59" s="1">
        <f t="shared" si="32"/>
        <v>260.03769140164991</v>
      </c>
      <c r="CQ59" s="1">
        <v>23</v>
      </c>
      <c r="CR59" s="1">
        <v>1796.1113513513501</v>
      </c>
      <c r="CS59" s="1">
        <f t="shared" si="33"/>
        <v>252.11135135135009</v>
      </c>
      <c r="CT59" s="1">
        <v>23</v>
      </c>
      <c r="CU59" s="1">
        <v>1924.9596577017101</v>
      </c>
      <c r="CV59" s="1">
        <f t="shared" si="34"/>
        <v>314.95965770171006</v>
      </c>
      <c r="CW59" s="1">
        <v>23</v>
      </c>
      <c r="CX59" s="1">
        <v>1840.2296898079801</v>
      </c>
      <c r="CY59" s="1">
        <f t="shared" si="35"/>
        <v>339.22968980798009</v>
      </c>
      <c r="DB59" s="5"/>
      <c r="DC59" s="1">
        <v>23</v>
      </c>
      <c r="DD59" s="1">
        <v>2129.4946131243901</v>
      </c>
      <c r="DE59" s="1">
        <f t="shared" si="36"/>
        <v>214.49461312439007</v>
      </c>
      <c r="DF59" s="1">
        <v>23</v>
      </c>
      <c r="DG59" s="1">
        <v>2153.02886597938</v>
      </c>
      <c r="DH59" s="1">
        <f t="shared" si="37"/>
        <v>260.02886597938004</v>
      </c>
      <c r="DI59" s="1">
        <v>23</v>
      </c>
      <c r="DJ59" s="1">
        <v>2927.8176100628898</v>
      </c>
      <c r="DK59" s="1">
        <f t="shared" si="38"/>
        <v>665.8176100628898</v>
      </c>
      <c r="DL59" s="1">
        <v>23</v>
      </c>
      <c r="DM59" s="1">
        <v>2696.0554414784401</v>
      </c>
      <c r="DN59" s="1">
        <f t="shared" si="39"/>
        <v>434.05544147844012</v>
      </c>
      <c r="DQ59" s="5"/>
      <c r="DR59" s="1">
        <v>23</v>
      </c>
      <c r="DS59" s="1">
        <v>1231.9520408163301</v>
      </c>
      <c r="DT59" s="1">
        <f t="shared" si="40"/>
        <v>333.95204081633005</v>
      </c>
      <c r="DU59" s="1">
        <v>23</v>
      </c>
      <c r="DV59" s="1">
        <v>1214.0641848523701</v>
      </c>
      <c r="DW59" s="1">
        <f t="shared" si="41"/>
        <v>315.06418485237009</v>
      </c>
      <c r="DX59" s="1">
        <v>23</v>
      </c>
      <c r="DY59" s="1">
        <v>1292.8627968337701</v>
      </c>
      <c r="DZ59" s="1">
        <f t="shared" si="42"/>
        <v>362.86279683377006</v>
      </c>
      <c r="EA59" s="1">
        <v>23</v>
      </c>
      <c r="EB59" s="1">
        <v>1354.9938650306699</v>
      </c>
      <c r="EC59" s="1">
        <f t="shared" si="43"/>
        <v>429.99386503066989</v>
      </c>
      <c r="EF59" s="2"/>
      <c r="EG59" s="1">
        <v>23</v>
      </c>
      <c r="EH59" s="1">
        <v>1943.4464720194601</v>
      </c>
      <c r="EI59" s="1">
        <f t="shared" si="44"/>
        <v>455.44647201946009</v>
      </c>
      <c r="EJ59" s="1">
        <v>23</v>
      </c>
      <c r="EK59" s="1">
        <v>1522.0731958762899</v>
      </c>
      <c r="EL59" s="1">
        <f t="shared" si="45"/>
        <v>182.0731958762899</v>
      </c>
      <c r="EM59" s="1">
        <v>23</v>
      </c>
      <c r="EN59" s="1">
        <v>1639.8188105117599</v>
      </c>
      <c r="EO59" s="1">
        <f t="shared" si="46"/>
        <v>227.81881051175992</v>
      </c>
      <c r="EP59" s="1">
        <v>23</v>
      </c>
      <c r="EQ59" s="1">
        <v>1283.5779896013901</v>
      </c>
      <c r="ER59" s="1">
        <f t="shared" si="47"/>
        <v>201.57798960139007</v>
      </c>
      <c r="EU59" s="5"/>
      <c r="EV59" s="1">
        <v>23</v>
      </c>
      <c r="EW59" s="1">
        <v>1803.42030360531</v>
      </c>
      <c r="EX59" s="1">
        <f t="shared" si="48"/>
        <v>431.42030360530998</v>
      </c>
      <c r="EY59" s="1">
        <v>23</v>
      </c>
      <c r="EZ59" s="1">
        <v>2864.4343339587199</v>
      </c>
      <c r="FA59" s="1">
        <f t="shared" si="49"/>
        <v>344.43433395871989</v>
      </c>
      <c r="FB59" s="1">
        <v>23</v>
      </c>
      <c r="FC59" s="1">
        <v>2467.0727611940301</v>
      </c>
      <c r="FD59" s="1">
        <f t="shared" si="50"/>
        <v>368.07276119403014</v>
      </c>
      <c r="FE59" s="1">
        <v>23</v>
      </c>
      <c r="FF59" s="1">
        <v>2584.7019122609699</v>
      </c>
      <c r="FG59" s="1">
        <f t="shared" si="51"/>
        <v>355.70191226096995</v>
      </c>
      <c r="FJ59" s="5"/>
      <c r="FK59" s="1">
        <v>23</v>
      </c>
      <c r="FL59" s="1">
        <v>1267.6916996047401</v>
      </c>
      <c r="FM59" s="1">
        <f t="shared" si="4"/>
        <v>314.69169960474005</v>
      </c>
      <c r="FN59" s="1">
        <v>23</v>
      </c>
      <c r="FO59" s="1">
        <v>1273.1959459459499</v>
      </c>
      <c r="FP59" s="1">
        <f t="shared" si="5"/>
        <v>313.19594594594992</v>
      </c>
      <c r="FQ59" s="1">
        <v>23</v>
      </c>
      <c r="FR59" s="1">
        <v>1312.8897550111401</v>
      </c>
      <c r="FS59" s="1">
        <f t="shared" si="6"/>
        <v>331.8897550111401</v>
      </c>
      <c r="FT59" s="1">
        <v>23</v>
      </c>
      <c r="FU59" s="1">
        <v>1310.5563598758999</v>
      </c>
      <c r="FV59" s="1">
        <f t="shared" si="7"/>
        <v>301.55635987589994</v>
      </c>
    </row>
    <row r="60" spans="1:178" x14ac:dyDescent="0.25">
      <c r="A60" s="2"/>
      <c r="B60" s="1">
        <v>24</v>
      </c>
      <c r="C60" s="1">
        <v>1794.7009155646001</v>
      </c>
      <c r="D60" s="1">
        <f t="shared" si="8"/>
        <v>44.700915564600109</v>
      </c>
      <c r="E60" s="1">
        <v>24</v>
      </c>
      <c r="F60" s="1">
        <v>1901.16885743175</v>
      </c>
      <c r="G60" s="1">
        <f t="shared" si="9"/>
        <v>40.168857431749984</v>
      </c>
      <c r="H60" s="1">
        <v>24</v>
      </c>
      <c r="I60" s="1">
        <v>1727.43950995406</v>
      </c>
      <c r="J60" s="1">
        <f t="shared" si="10"/>
        <v>37.439509954059986</v>
      </c>
      <c r="K60" s="1">
        <v>24</v>
      </c>
      <c r="L60" s="1">
        <v>2240.8859649122801</v>
      </c>
      <c r="M60" s="1">
        <f t="shared" si="11"/>
        <v>324.88596491228009</v>
      </c>
      <c r="P60" s="5"/>
      <c r="Q60" s="1">
        <v>24</v>
      </c>
      <c r="R60" s="1">
        <v>2089.8692722372002</v>
      </c>
      <c r="S60" s="1">
        <f t="shared" si="12"/>
        <v>33.869272237200221</v>
      </c>
      <c r="T60" s="1">
        <v>24</v>
      </c>
      <c r="U60" s="1">
        <v>1444.9539700805501</v>
      </c>
      <c r="V60" s="1">
        <f t="shared" si="13"/>
        <v>51.953970080550107</v>
      </c>
      <c r="W60" s="1">
        <v>24</v>
      </c>
      <c r="X60" s="1">
        <v>1474.69411764706</v>
      </c>
      <c r="Y60" s="1">
        <f t="shared" si="14"/>
        <v>67.694117647060011</v>
      </c>
      <c r="Z60" s="1">
        <v>24</v>
      </c>
      <c r="AA60" s="1">
        <v>1502.0556768558999</v>
      </c>
      <c r="AB60" s="1">
        <f t="shared" si="15"/>
        <v>76.055676855899947</v>
      </c>
      <c r="AE60" s="5"/>
      <c r="AF60" s="1">
        <v>24</v>
      </c>
      <c r="AG60" s="1">
        <v>1315.6973929236501</v>
      </c>
      <c r="AH60" s="1">
        <f t="shared" si="16"/>
        <v>123.69739292365011</v>
      </c>
      <c r="AI60" s="1">
        <v>24</v>
      </c>
      <c r="AJ60" s="1">
        <v>1394.69607056937</v>
      </c>
      <c r="AK60" s="1">
        <f t="shared" si="17"/>
        <v>197.69607056937002</v>
      </c>
      <c r="AL60" s="1">
        <v>24</v>
      </c>
      <c r="AM60" s="1">
        <v>1268.5548317046701</v>
      </c>
      <c r="AN60" s="1">
        <f t="shared" si="18"/>
        <v>69.55483170467005</v>
      </c>
      <c r="AO60" s="1">
        <v>24</v>
      </c>
      <c r="AP60" s="1">
        <v>1437.83919062833</v>
      </c>
      <c r="AQ60" s="1">
        <f t="shared" si="19"/>
        <v>238.83919062833002</v>
      </c>
      <c r="AT60" s="2"/>
      <c r="AU60" s="1">
        <v>24</v>
      </c>
      <c r="AV60" s="1">
        <v>1508.6635514018701</v>
      </c>
      <c r="AW60" s="1">
        <f t="shared" si="20"/>
        <v>113.66355140187011</v>
      </c>
      <c r="AX60" s="1">
        <v>24</v>
      </c>
      <c r="AY60" s="1">
        <v>1474.0225806451599</v>
      </c>
      <c r="AZ60" s="1">
        <f t="shared" si="21"/>
        <v>124.02258064515991</v>
      </c>
      <c r="BA60" s="1">
        <v>24</v>
      </c>
      <c r="BB60" s="1">
        <v>1542.81781781782</v>
      </c>
      <c r="BC60" s="1">
        <f t="shared" si="22"/>
        <v>185.81781781782001</v>
      </c>
      <c r="BD60" s="1">
        <v>24</v>
      </c>
      <c r="BE60" s="1">
        <v>1546.1746987951799</v>
      </c>
      <c r="BF60" s="1">
        <f t="shared" si="23"/>
        <v>200.17469879517989</v>
      </c>
      <c r="BI60" s="5"/>
      <c r="BJ60" s="1">
        <v>24</v>
      </c>
      <c r="BK60" s="1">
        <v>1343.61456953642</v>
      </c>
      <c r="BL60" s="1">
        <f t="shared" si="24"/>
        <v>37.614569536420049</v>
      </c>
      <c r="BM60" s="1">
        <v>24</v>
      </c>
      <c r="BN60" s="1">
        <v>1404.36699857752</v>
      </c>
      <c r="BO60" s="1">
        <f t="shared" si="25"/>
        <v>129.36699857752001</v>
      </c>
      <c r="BP60" s="1">
        <v>24</v>
      </c>
      <c r="BQ60" s="1">
        <v>1330.78638941399</v>
      </c>
      <c r="BR60" s="1">
        <f t="shared" si="26"/>
        <v>33.786389413990037</v>
      </c>
      <c r="BS60" s="1">
        <v>24</v>
      </c>
      <c r="BT60" s="1">
        <v>1382.3684210526301</v>
      </c>
      <c r="BU60" s="1">
        <f t="shared" si="27"/>
        <v>7.3684210526300831</v>
      </c>
      <c r="BX60" s="5"/>
      <c r="BY60" s="1">
        <v>24</v>
      </c>
      <c r="BZ60" s="1">
        <v>1257.1578411405301</v>
      </c>
      <c r="CA60" s="1">
        <f t="shared" si="28"/>
        <v>13.157841140530081</v>
      </c>
      <c r="CB60" s="1">
        <v>24</v>
      </c>
      <c r="CC60" s="1">
        <v>1476.9104278074899</v>
      </c>
      <c r="CD60" s="1">
        <f t="shared" si="29"/>
        <v>125.9104278074899</v>
      </c>
      <c r="CE60" s="1">
        <v>24</v>
      </c>
      <c r="CF60" s="1">
        <v>1306.8395225464201</v>
      </c>
      <c r="CG60" s="1">
        <f t="shared" si="30"/>
        <v>91.839522546420085</v>
      </c>
      <c r="CH60" s="1">
        <v>24</v>
      </c>
      <c r="CI60" s="1">
        <v>1220.49514563107</v>
      </c>
      <c r="CJ60" s="1">
        <f t="shared" si="31"/>
        <v>-3.5048543689299549</v>
      </c>
      <c r="CM60" s="2"/>
      <c r="CN60" s="1">
        <v>24</v>
      </c>
      <c r="CO60" s="1">
        <v>1840.76173285199</v>
      </c>
      <c r="CP60" s="1">
        <f t="shared" si="32"/>
        <v>336.76173285199002</v>
      </c>
      <c r="CQ60" s="1">
        <v>24</v>
      </c>
      <c r="CR60" s="1">
        <v>1793.2123510292499</v>
      </c>
      <c r="CS60" s="1">
        <f t="shared" si="33"/>
        <v>249.21235102924993</v>
      </c>
      <c r="CT60" s="1">
        <v>24</v>
      </c>
      <c r="CU60" s="1">
        <v>1925.5078787878799</v>
      </c>
      <c r="CV60" s="1">
        <f t="shared" si="34"/>
        <v>315.50787878787992</v>
      </c>
      <c r="CW60" s="1">
        <v>24</v>
      </c>
      <c r="CX60" s="1">
        <v>1914.97766195086</v>
      </c>
      <c r="CY60" s="1">
        <f t="shared" si="35"/>
        <v>413.97766195086001</v>
      </c>
      <c r="DB60" s="5"/>
      <c r="DC60" s="1">
        <v>24</v>
      </c>
      <c r="DD60" s="1">
        <v>2248.2665369649799</v>
      </c>
      <c r="DE60" s="1">
        <f t="shared" si="36"/>
        <v>333.26653696497988</v>
      </c>
      <c r="DF60" s="1">
        <v>24</v>
      </c>
      <c r="DG60" s="1">
        <v>2356.2710280373799</v>
      </c>
      <c r="DH60" s="1">
        <f t="shared" si="37"/>
        <v>463.27102803737989</v>
      </c>
      <c r="DI60" s="1">
        <v>24</v>
      </c>
      <c r="DJ60" s="1">
        <v>2846.2860727728998</v>
      </c>
      <c r="DK60" s="1">
        <f t="shared" si="38"/>
        <v>584.28607277289984</v>
      </c>
      <c r="DL60" s="1">
        <v>24</v>
      </c>
      <c r="DM60" s="1">
        <v>2737.8286604361401</v>
      </c>
      <c r="DN60" s="1">
        <f t="shared" si="39"/>
        <v>475.82866043614013</v>
      </c>
      <c r="DQ60" s="5"/>
      <c r="DR60" s="1">
        <v>24</v>
      </c>
      <c r="DS60" s="1">
        <v>1215.22507708119</v>
      </c>
      <c r="DT60" s="1">
        <f t="shared" si="40"/>
        <v>317.22507708118997</v>
      </c>
      <c r="DU60" s="1">
        <v>24</v>
      </c>
      <c r="DV60" s="1">
        <v>1271.79230769231</v>
      </c>
      <c r="DW60" s="1">
        <f t="shared" si="41"/>
        <v>372.79230769231003</v>
      </c>
      <c r="DX60" s="1">
        <v>24</v>
      </c>
      <c r="DY60" s="1">
        <v>1258.5626666666701</v>
      </c>
      <c r="DZ60" s="1">
        <f t="shared" si="42"/>
        <v>328.56266666667011</v>
      </c>
      <c r="EA60" s="1">
        <v>24</v>
      </c>
      <c r="EB60" s="1">
        <v>1177.0719754976999</v>
      </c>
      <c r="EC60" s="1">
        <f t="shared" si="43"/>
        <v>252.0719754976999</v>
      </c>
      <c r="EF60" s="2"/>
      <c r="EG60" s="1">
        <v>24</v>
      </c>
      <c r="EH60" s="1">
        <v>1876.6572827417399</v>
      </c>
      <c r="EI60" s="1">
        <f t="shared" si="44"/>
        <v>388.65728274173989</v>
      </c>
      <c r="EJ60" s="1">
        <v>24</v>
      </c>
      <c r="EK60" s="1">
        <v>1515.1143151390299</v>
      </c>
      <c r="EL60" s="1">
        <f t="shared" si="45"/>
        <v>175.11431513902994</v>
      </c>
      <c r="EM60" s="1">
        <v>24</v>
      </c>
      <c r="EN60" s="1">
        <v>1651.4236111111099</v>
      </c>
      <c r="EO60" s="1">
        <f t="shared" si="46"/>
        <v>239.42361111110995</v>
      </c>
      <c r="EP60" s="1">
        <v>24</v>
      </c>
      <c r="EQ60" s="1">
        <v>1470.3022260273999</v>
      </c>
      <c r="ER60" s="1">
        <f t="shared" si="47"/>
        <v>388.30222602739991</v>
      </c>
      <c r="EU60" s="5"/>
      <c r="EV60" s="1">
        <v>24</v>
      </c>
      <c r="EW60" s="1">
        <v>1751.95175023652</v>
      </c>
      <c r="EX60" s="1">
        <f t="shared" si="48"/>
        <v>379.95175023651996</v>
      </c>
      <c r="EY60" s="1">
        <v>24</v>
      </c>
      <c r="EZ60" s="1">
        <v>3012.9623706491102</v>
      </c>
      <c r="FA60" s="1">
        <f t="shared" si="49"/>
        <v>492.9623706491102</v>
      </c>
      <c r="FB60" s="1">
        <v>24</v>
      </c>
      <c r="FC60" s="1">
        <v>2535.77516462841</v>
      </c>
      <c r="FD60" s="1">
        <f t="shared" si="50"/>
        <v>436.77516462841004</v>
      </c>
      <c r="FE60" s="1">
        <v>24</v>
      </c>
      <c r="FF60" s="1">
        <v>2521.9645714285698</v>
      </c>
      <c r="FG60" s="1">
        <f t="shared" si="51"/>
        <v>292.9645714285698</v>
      </c>
      <c r="FJ60" s="5"/>
      <c r="FK60" s="1">
        <v>24</v>
      </c>
      <c r="FL60" s="1">
        <v>1340.98347910593</v>
      </c>
      <c r="FM60" s="1">
        <f t="shared" si="4"/>
        <v>387.98347910592997</v>
      </c>
      <c r="FN60" s="1">
        <v>24</v>
      </c>
      <c r="FO60" s="1">
        <v>1301.2525366403599</v>
      </c>
      <c r="FP60" s="1">
        <f t="shared" si="5"/>
        <v>341.25253664035995</v>
      </c>
      <c r="FQ60" s="1">
        <v>24</v>
      </c>
      <c r="FR60" s="1">
        <v>1315.1401557285899</v>
      </c>
      <c r="FS60" s="1">
        <f t="shared" si="6"/>
        <v>334.14015572858989</v>
      </c>
      <c r="FT60" s="1">
        <v>24</v>
      </c>
      <c r="FU60" s="1">
        <v>1269.52254098361</v>
      </c>
      <c r="FV60" s="1">
        <f t="shared" si="7"/>
        <v>260.52254098361004</v>
      </c>
    </row>
    <row r="61" spans="1:178" x14ac:dyDescent="0.25">
      <c r="A61" s="2"/>
      <c r="B61" s="1">
        <v>25</v>
      </c>
      <c r="C61" s="1">
        <v>1784.5086646279301</v>
      </c>
      <c r="D61" s="1">
        <f t="shared" si="8"/>
        <v>34.508664627930102</v>
      </c>
      <c r="E61" s="1">
        <v>25</v>
      </c>
      <c r="F61" s="1">
        <v>1920.0553877140001</v>
      </c>
      <c r="G61" s="1">
        <f t="shared" si="9"/>
        <v>59.055387714000062</v>
      </c>
      <c r="H61" s="1">
        <v>25</v>
      </c>
      <c r="I61" s="1">
        <v>1740.9656786271501</v>
      </c>
      <c r="J61" s="1">
        <f t="shared" si="10"/>
        <v>50.965678627150055</v>
      </c>
      <c r="K61" s="1">
        <v>25</v>
      </c>
      <c r="L61" s="1">
        <v>2072.5735294117599</v>
      </c>
      <c r="M61" s="1">
        <f t="shared" si="11"/>
        <v>156.57352941175986</v>
      </c>
      <c r="P61" s="5"/>
      <c r="Q61" s="1">
        <v>25</v>
      </c>
      <c r="R61" s="1">
        <v>2073.9880794701999</v>
      </c>
      <c r="S61" s="1">
        <f t="shared" si="12"/>
        <v>17.988079470199864</v>
      </c>
      <c r="T61" s="1">
        <v>25</v>
      </c>
      <c r="U61" s="1">
        <v>1514.5681557846499</v>
      </c>
      <c r="V61" s="1">
        <f t="shared" si="13"/>
        <v>121.56815578464989</v>
      </c>
      <c r="W61" s="1">
        <v>25</v>
      </c>
      <c r="X61" s="1">
        <v>1377.1504802561401</v>
      </c>
      <c r="Y61" s="1">
        <f t="shared" si="14"/>
        <v>-29.849519743859901</v>
      </c>
      <c r="Z61" s="1">
        <v>25</v>
      </c>
      <c r="AA61" s="1">
        <v>1547.79257641921</v>
      </c>
      <c r="AB61" s="1">
        <f t="shared" si="15"/>
        <v>121.79257641921004</v>
      </c>
      <c r="AE61" s="5"/>
      <c r="AF61" s="1">
        <v>25</v>
      </c>
      <c r="AG61" s="1">
        <v>1343.83838383838</v>
      </c>
      <c r="AH61" s="1">
        <f t="shared" si="16"/>
        <v>151.83838383837997</v>
      </c>
      <c r="AI61" s="1">
        <v>25</v>
      </c>
      <c r="AJ61" s="1">
        <v>1349.32509960159</v>
      </c>
      <c r="AK61" s="1">
        <f t="shared" si="17"/>
        <v>152.32509960158995</v>
      </c>
      <c r="AL61" s="1">
        <v>25</v>
      </c>
      <c r="AM61" s="1">
        <v>1385.39374325782</v>
      </c>
      <c r="AN61" s="1">
        <f t="shared" si="18"/>
        <v>186.39374325782001</v>
      </c>
      <c r="AO61" s="1">
        <v>25</v>
      </c>
      <c r="AP61" s="1">
        <v>1433.9202975557901</v>
      </c>
      <c r="AQ61" s="1">
        <f t="shared" si="19"/>
        <v>234.92029755579006</v>
      </c>
      <c r="AT61" s="2"/>
      <c r="AU61" s="1">
        <v>25</v>
      </c>
      <c r="AV61" s="1">
        <v>1503.27915194346</v>
      </c>
      <c r="AW61" s="1">
        <f t="shared" si="20"/>
        <v>108.27915194345996</v>
      </c>
      <c r="AX61" s="1">
        <v>25</v>
      </c>
      <c r="AY61" s="1">
        <v>1491.71182795699</v>
      </c>
      <c r="AZ61" s="1">
        <f t="shared" si="21"/>
        <v>141.71182795698996</v>
      </c>
      <c r="BA61" s="1">
        <v>25</v>
      </c>
      <c r="BB61" s="1">
        <v>1487.8868868868899</v>
      </c>
      <c r="BC61" s="1">
        <f t="shared" si="22"/>
        <v>130.8868868868899</v>
      </c>
      <c r="BD61" s="1">
        <v>25</v>
      </c>
      <c r="BE61" s="1">
        <v>1476.02757793765</v>
      </c>
      <c r="BF61" s="1">
        <f t="shared" si="23"/>
        <v>130.02757793764999</v>
      </c>
      <c r="BI61" s="5"/>
      <c r="BJ61" s="1">
        <v>25</v>
      </c>
      <c r="BK61" s="1">
        <v>1449.6474530831099</v>
      </c>
      <c r="BL61" s="1">
        <f t="shared" si="24"/>
        <v>143.64745308310989</v>
      </c>
      <c r="BM61" s="1">
        <v>25</v>
      </c>
      <c r="BN61" s="1">
        <v>1415.71954674221</v>
      </c>
      <c r="BO61" s="1">
        <f t="shared" si="25"/>
        <v>140.71954674221001</v>
      </c>
      <c r="BP61" s="1">
        <v>25</v>
      </c>
      <c r="BQ61" s="1">
        <v>1356.64425770308</v>
      </c>
      <c r="BR61" s="1">
        <f t="shared" si="26"/>
        <v>59.644257703080029</v>
      </c>
      <c r="BS61" s="1">
        <v>25</v>
      </c>
      <c r="BT61" s="1">
        <v>1445.4178010471201</v>
      </c>
      <c r="BU61" s="1">
        <f t="shared" si="27"/>
        <v>70.417801047120065</v>
      </c>
      <c r="BX61" s="5"/>
      <c r="BY61" s="1">
        <v>25</v>
      </c>
      <c r="BZ61" s="1">
        <v>1322.0111788617901</v>
      </c>
      <c r="CA61" s="1">
        <f t="shared" si="28"/>
        <v>78.011178861790086</v>
      </c>
      <c r="CB61" s="1">
        <v>25</v>
      </c>
      <c r="CC61" s="1">
        <v>1443.19002695418</v>
      </c>
      <c r="CD61" s="1">
        <f t="shared" si="29"/>
        <v>92.190026954179984</v>
      </c>
      <c r="CE61" s="1">
        <v>25</v>
      </c>
      <c r="CF61" s="1">
        <v>1320.7559366754599</v>
      </c>
      <c r="CG61" s="1">
        <f t="shared" si="30"/>
        <v>105.75593667545991</v>
      </c>
      <c r="CH61" s="1">
        <v>25</v>
      </c>
      <c r="CI61" s="1">
        <v>1282.6299212598401</v>
      </c>
      <c r="CJ61" s="1">
        <f t="shared" si="31"/>
        <v>58.629921259840103</v>
      </c>
      <c r="CM61" s="2"/>
      <c r="CN61" s="1">
        <v>25</v>
      </c>
      <c r="CO61" s="1">
        <v>1821.63878787879</v>
      </c>
      <c r="CP61" s="1">
        <f t="shared" si="32"/>
        <v>317.63878787879003</v>
      </c>
      <c r="CQ61" s="1">
        <v>25</v>
      </c>
      <c r="CR61" s="1">
        <v>1596.52272727273</v>
      </c>
      <c r="CS61" s="1">
        <f t="shared" si="33"/>
        <v>52.522727272729981</v>
      </c>
      <c r="CT61" s="1">
        <v>25</v>
      </c>
      <c r="CU61" s="1">
        <v>2121.30361445783</v>
      </c>
      <c r="CV61" s="1">
        <f t="shared" si="34"/>
        <v>511.30361445783001</v>
      </c>
      <c r="CW61" s="1">
        <v>25</v>
      </c>
      <c r="CX61" s="1">
        <v>1820.8579970104599</v>
      </c>
      <c r="CY61" s="1">
        <f t="shared" si="35"/>
        <v>319.85799701045994</v>
      </c>
      <c r="DB61" s="5"/>
      <c r="DC61" s="1">
        <v>25</v>
      </c>
      <c r="DD61" s="1">
        <v>2066.0283479960899</v>
      </c>
      <c r="DE61" s="1">
        <f t="shared" si="36"/>
        <v>151.02834799608991</v>
      </c>
      <c r="DF61" s="1">
        <v>25</v>
      </c>
      <c r="DG61" s="1">
        <v>2292.39711934156</v>
      </c>
      <c r="DH61" s="1">
        <f t="shared" si="37"/>
        <v>399.39711934156003</v>
      </c>
      <c r="DI61" s="1">
        <v>25</v>
      </c>
      <c r="DJ61" s="1">
        <v>2758.0930232558098</v>
      </c>
      <c r="DK61" s="1">
        <f t="shared" si="38"/>
        <v>496.09302325580984</v>
      </c>
      <c r="DL61" s="1">
        <v>25</v>
      </c>
      <c r="DM61" s="1">
        <v>2872.42693110647</v>
      </c>
      <c r="DN61" s="1">
        <f t="shared" si="39"/>
        <v>610.42693110646997</v>
      </c>
      <c r="DQ61" s="5"/>
      <c r="DR61" s="1">
        <v>25</v>
      </c>
      <c r="DS61" s="1">
        <v>1214.61475409836</v>
      </c>
      <c r="DT61" s="1">
        <f t="shared" si="40"/>
        <v>316.61475409835998</v>
      </c>
      <c r="DU61" s="1">
        <v>25</v>
      </c>
      <c r="DV61" s="1">
        <v>1388.5249679897599</v>
      </c>
      <c r="DW61" s="1">
        <f t="shared" si="41"/>
        <v>489.52496798975994</v>
      </c>
      <c r="DX61" s="1">
        <v>25</v>
      </c>
      <c r="DY61" s="1">
        <v>1356.5679012345699</v>
      </c>
      <c r="DZ61" s="1">
        <f t="shared" si="42"/>
        <v>426.56790123456994</v>
      </c>
      <c r="EA61" s="1">
        <v>25</v>
      </c>
      <c r="EB61" s="1">
        <v>1177.55963302752</v>
      </c>
      <c r="EC61" s="1">
        <f t="shared" si="43"/>
        <v>252.55963302752002</v>
      </c>
      <c r="EF61" s="2"/>
      <c r="EG61" s="1">
        <v>25</v>
      </c>
      <c r="EH61" s="1">
        <v>1845.1550671550699</v>
      </c>
      <c r="EI61" s="1">
        <f t="shared" si="44"/>
        <v>357.1550671550699</v>
      </c>
      <c r="EJ61" s="1">
        <v>25</v>
      </c>
      <c r="EK61" s="1">
        <v>1667.8341915551</v>
      </c>
      <c r="EL61" s="1">
        <f t="shared" si="45"/>
        <v>327.83419155510001</v>
      </c>
      <c r="EM61" s="1">
        <v>25</v>
      </c>
      <c r="EN61" s="1">
        <v>1725.27983539095</v>
      </c>
      <c r="EO61" s="1">
        <f t="shared" si="46"/>
        <v>313.27983539094998</v>
      </c>
      <c r="EP61" s="1">
        <v>25</v>
      </c>
      <c r="EQ61" s="1">
        <v>1338.48831168831</v>
      </c>
      <c r="ER61" s="1">
        <f t="shared" si="47"/>
        <v>256.48831168830998</v>
      </c>
      <c r="EU61" s="5"/>
      <c r="EV61" s="1">
        <v>25</v>
      </c>
      <c r="EW61" s="1">
        <v>1691.85741265345</v>
      </c>
      <c r="EX61" s="1">
        <f t="shared" si="48"/>
        <v>319.85741265344996</v>
      </c>
      <c r="EY61" s="1">
        <v>25</v>
      </c>
      <c r="EZ61" s="1">
        <v>2958.7700934579402</v>
      </c>
      <c r="FA61" s="1">
        <f t="shared" si="49"/>
        <v>438.77009345794022</v>
      </c>
      <c r="FB61" s="1">
        <v>25</v>
      </c>
      <c r="FC61" s="1">
        <v>2521.6868029739799</v>
      </c>
      <c r="FD61" s="1">
        <f t="shared" si="50"/>
        <v>422.68680297397987</v>
      </c>
      <c r="FE61" s="1">
        <v>25</v>
      </c>
      <c r="FF61" s="1">
        <v>2433.4296962879598</v>
      </c>
      <c r="FG61" s="1">
        <f t="shared" si="51"/>
        <v>204.42969628795981</v>
      </c>
      <c r="FJ61" s="5"/>
      <c r="FK61" s="1">
        <v>25</v>
      </c>
      <c r="FL61" s="1">
        <v>1182.1023391812901</v>
      </c>
      <c r="FM61" s="1">
        <f t="shared" si="4"/>
        <v>229.10233918129006</v>
      </c>
      <c r="FN61" s="1">
        <v>25</v>
      </c>
      <c r="FO61" s="1">
        <v>1329.2927669345599</v>
      </c>
      <c r="FP61" s="1">
        <f t="shared" si="5"/>
        <v>369.29276693455995</v>
      </c>
      <c r="FQ61" s="1">
        <v>25</v>
      </c>
      <c r="FR61" s="1">
        <v>1302.56689342404</v>
      </c>
      <c r="FS61" s="1">
        <f t="shared" si="6"/>
        <v>321.56689342404002</v>
      </c>
      <c r="FT61" s="1">
        <v>25</v>
      </c>
      <c r="FU61" s="1">
        <v>1320.45595854922</v>
      </c>
      <c r="FV61" s="1">
        <f t="shared" si="7"/>
        <v>311.45595854921999</v>
      </c>
    </row>
    <row r="62" spans="1:178" x14ac:dyDescent="0.25">
      <c r="A62" s="2"/>
      <c r="C62" s="1" t="s">
        <v>45</v>
      </c>
      <c r="D62" s="1">
        <f>AVERAGE(D37:D61)</f>
        <v>23.52000007025924</v>
      </c>
      <c r="F62" s="1" t="s">
        <v>45</v>
      </c>
      <c r="G62" s="1">
        <f>AVERAGE(G37:G61)</f>
        <v>242.49900221916801</v>
      </c>
      <c r="I62" s="1" t="s">
        <v>45</v>
      </c>
      <c r="J62" s="1">
        <f>AVERAGE(J37:J61)</f>
        <v>46.594737633985197</v>
      </c>
      <c r="L62" s="1" t="s">
        <v>45</v>
      </c>
      <c r="M62" s="1">
        <f>AVERAGE(M37:M61)</f>
        <v>80.161396779308006</v>
      </c>
      <c r="P62" s="5"/>
      <c r="R62" s="1" t="s">
        <v>45</v>
      </c>
      <c r="S62" s="1">
        <f>AVERAGE(S37:S61)</f>
        <v>-4.0303726689347421</v>
      </c>
      <c r="U62" s="1" t="s">
        <v>45</v>
      </c>
      <c r="V62" s="1">
        <f>AVERAGE(V37:V61)</f>
        <v>88.426674388121214</v>
      </c>
      <c r="X62" s="1" t="s">
        <v>45</v>
      </c>
      <c r="Y62" s="1">
        <f>AVERAGE(Y37:Y61)</f>
        <v>111.10587994246285</v>
      </c>
      <c r="AA62" s="1" t="s">
        <v>45</v>
      </c>
      <c r="AB62" s="1">
        <f>AVERAGE(AB37:AB61)</f>
        <v>63.780426897102394</v>
      </c>
      <c r="AE62" s="5"/>
      <c r="AG62" s="1" t="s">
        <v>45</v>
      </c>
      <c r="AH62" s="1">
        <f>AVERAGE(AH37:AH61)</f>
        <v>137.37841596278443</v>
      </c>
      <c r="AJ62" s="1" t="s">
        <v>45</v>
      </c>
      <c r="AK62" s="1">
        <f>AVERAGE(AK37:AK61)</f>
        <v>142.48196785415561</v>
      </c>
      <c r="AM62" s="1" t="s">
        <v>45</v>
      </c>
      <c r="AN62" s="1">
        <f>AVERAGE(AN37:AN61)</f>
        <v>140.59497777445603</v>
      </c>
      <c r="AP62" s="1" t="s">
        <v>45</v>
      </c>
      <c r="AQ62" s="1">
        <f>AVERAGE(AQ37:AQ61)</f>
        <v>124.48475808314599</v>
      </c>
      <c r="AT62" s="2"/>
      <c r="AV62" s="1" t="s">
        <v>45</v>
      </c>
      <c r="AW62" s="1">
        <f>AVERAGE(AW37:AW61)</f>
        <v>78.067844999584409</v>
      </c>
      <c r="AY62" s="1" t="s">
        <v>45</v>
      </c>
      <c r="AZ62" s="1">
        <f>AVERAGE(AZ37:AZ61)</f>
        <v>90.906931401097992</v>
      </c>
      <c r="BB62" s="1" t="s">
        <v>45</v>
      </c>
      <c r="BC62" s="1">
        <f>AVERAGE(BC37:BC61)</f>
        <v>95.027867501270009</v>
      </c>
      <c r="BE62" s="1" t="s">
        <v>45</v>
      </c>
      <c r="BF62" s="1">
        <f>AVERAGE(BF37:BF61)</f>
        <v>106.75831339119682</v>
      </c>
      <c r="BI62" s="5"/>
      <c r="BK62" s="1" t="s">
        <v>45</v>
      </c>
      <c r="BL62" s="1">
        <f>AVERAGE(BL37:BL61)</f>
        <v>15.486971469259206</v>
      </c>
      <c r="BN62" s="1" t="s">
        <v>45</v>
      </c>
      <c r="BO62" s="1">
        <f>AVERAGE(BO37:BO61)</f>
        <v>103.45645208080478</v>
      </c>
      <c r="BQ62" s="1" t="s">
        <v>45</v>
      </c>
      <c r="BR62" s="1">
        <f>AVERAGE(BR37:BR61)</f>
        <v>90.796842250909208</v>
      </c>
      <c r="BT62" s="1" t="s">
        <v>45</v>
      </c>
      <c r="BU62" s="1">
        <f>AVERAGE(BU37:BU61)</f>
        <v>116.037457143804</v>
      </c>
      <c r="BX62" s="5"/>
      <c r="BZ62" s="1" t="s">
        <v>45</v>
      </c>
      <c r="CA62" s="1">
        <f>AVERAGE(CA37:CA61)</f>
        <v>84.343974988319204</v>
      </c>
      <c r="CC62" s="1" t="s">
        <v>45</v>
      </c>
      <c r="CD62" s="1">
        <f>AVERAGE(CD37:CD61)</f>
        <v>106.95967754235083</v>
      </c>
      <c r="CF62" s="1" t="s">
        <v>45</v>
      </c>
      <c r="CG62" s="1">
        <f>AVERAGE(CG37:CG61)</f>
        <v>91.2338040085084</v>
      </c>
      <c r="CI62" s="1" t="s">
        <v>45</v>
      </c>
      <c r="CJ62" s="1">
        <f>AVERAGE(CJ37:CJ61)</f>
        <v>62.059430278875979</v>
      </c>
      <c r="CM62" s="2"/>
      <c r="CO62" s="1" t="s">
        <v>45</v>
      </c>
      <c r="CP62" s="1">
        <f>AVERAGE(CP37:CP61)</f>
        <v>286.32503521554719</v>
      </c>
      <c r="CR62" s="1" t="s">
        <v>45</v>
      </c>
      <c r="CS62" s="1">
        <f>AVERAGE(CS37:CS61)</f>
        <v>284.05406749993153</v>
      </c>
      <c r="CU62" s="1" t="s">
        <v>45</v>
      </c>
      <c r="CV62" s="1">
        <f>AVERAGE(CV37:CV61)</f>
        <v>353.23782917359318</v>
      </c>
      <c r="CX62" s="1" t="s">
        <v>45</v>
      </c>
      <c r="CY62" s="1">
        <f>AVERAGE(CY37:CY61)</f>
        <v>344.20507818616153</v>
      </c>
      <c r="DB62" s="5"/>
      <c r="DD62" s="1" t="s">
        <v>45</v>
      </c>
      <c r="DE62" s="1">
        <f>AVERAGE(DE37:DE61)</f>
        <v>271.90812953663806</v>
      </c>
      <c r="DG62" s="1" t="s">
        <v>45</v>
      </c>
      <c r="DH62" s="1">
        <f>AVERAGE(DH37:DH61)</f>
        <v>363.25662370739803</v>
      </c>
      <c r="DJ62" s="1" t="s">
        <v>45</v>
      </c>
      <c r="DK62" s="1">
        <f>AVERAGE(DK37:DK61)</f>
        <v>493.74887737033998</v>
      </c>
      <c r="DM62" s="1" t="s">
        <v>45</v>
      </c>
      <c r="DN62" s="1">
        <f>AVERAGE(DN37:DN61)</f>
        <v>331.52050162983198</v>
      </c>
      <c r="DQ62" s="5"/>
      <c r="DS62" s="1" t="s">
        <v>45</v>
      </c>
      <c r="DT62" s="1">
        <f>AVERAGE(DT37:DT61)</f>
        <v>321.51219847138918</v>
      </c>
      <c r="DV62" s="1" t="s">
        <v>45</v>
      </c>
      <c r="DW62" s="1">
        <f>AVERAGE(DW37:DW61)</f>
        <v>350.80967230142318</v>
      </c>
      <c r="DY62" s="1" t="s">
        <v>45</v>
      </c>
      <c r="DZ62" s="1">
        <f>AVERAGE(DZ37:DZ61)</f>
        <v>299.63129113024445</v>
      </c>
      <c r="EB62" s="1" t="s">
        <v>45</v>
      </c>
      <c r="EC62" s="1">
        <f>AVERAGE(EC37:EC61)</f>
        <v>335.09737412616721</v>
      </c>
      <c r="EF62" s="2"/>
      <c r="EH62" s="1" t="s">
        <v>45</v>
      </c>
      <c r="EI62" s="1">
        <f>AVERAGE(EI37:EI61)</f>
        <v>443.49271149527755</v>
      </c>
      <c r="EK62" s="1" t="s">
        <v>45</v>
      </c>
      <c r="EL62" s="1">
        <f>AVERAGE(EL37:EL61)</f>
        <v>258.53618644209274</v>
      </c>
      <c r="EN62" s="1" t="s">
        <v>45</v>
      </c>
      <c r="EO62" s="1">
        <f>AVERAGE(EO37:EO61)</f>
        <v>238.69533069870604</v>
      </c>
      <c r="EQ62" s="1" t="s">
        <v>45</v>
      </c>
      <c r="ER62" s="1">
        <f>AVERAGE(ER37:ER61)</f>
        <v>297.91685658748764</v>
      </c>
      <c r="EU62" s="5"/>
      <c r="EW62" s="1" t="s">
        <v>45</v>
      </c>
      <c r="EX62" s="1">
        <f>AVERAGE(EX37:EX61)</f>
        <v>290.06421546938998</v>
      </c>
      <c r="EZ62" s="1" t="s">
        <v>45</v>
      </c>
      <c r="FA62" s="1">
        <f>AVERAGE(FA37:FA61)</f>
        <v>466.07916212000839</v>
      </c>
      <c r="FC62" s="1" t="s">
        <v>45</v>
      </c>
      <c r="FD62" s="1">
        <f>AVERAGE(FD37:FD61)</f>
        <v>268.44530686151762</v>
      </c>
      <c r="FF62" s="1" t="s">
        <v>45</v>
      </c>
      <c r="FG62" s="1">
        <f>AVERAGE(FG37:FG61)</f>
        <v>187.42378923855037</v>
      </c>
      <c r="FJ62" s="5"/>
      <c r="FL62" s="1" t="s">
        <v>45</v>
      </c>
      <c r="FM62" s="1">
        <f>AVERAGE(FM37:FM61)</f>
        <v>255.46158831888962</v>
      </c>
      <c r="FO62" s="1" t="s">
        <v>45</v>
      </c>
      <c r="FP62" s="1">
        <f>AVERAGE(FP37:FP61)</f>
        <v>321.23620134927478</v>
      </c>
      <c r="FR62" s="1" t="s">
        <v>45</v>
      </c>
      <c r="FS62" s="1">
        <f>AVERAGE(FS37:FS61)</f>
        <v>319.62027106055439</v>
      </c>
      <c r="FU62" s="1" t="s">
        <v>45</v>
      </c>
      <c r="FV62" s="1">
        <f>AVERAGE(FV37:FV61)</f>
        <v>301.204821221418</v>
      </c>
    </row>
    <row r="63" spans="1:178" x14ac:dyDescent="0.25">
      <c r="A63" s="2"/>
      <c r="P63" s="5"/>
      <c r="AE63" s="5"/>
      <c r="AT63" s="2"/>
      <c r="BI63" s="5"/>
      <c r="BX63" s="5"/>
      <c r="CM63" s="2"/>
      <c r="DB63" s="5"/>
      <c r="DQ63" s="5"/>
      <c r="EF63" s="2"/>
      <c r="EU63" s="5"/>
      <c r="FJ63" s="5"/>
    </row>
    <row r="64" spans="1:178" x14ac:dyDescent="0.25">
      <c r="A64" s="2"/>
      <c r="P64" s="5"/>
      <c r="AE64" s="5"/>
      <c r="AT64" s="2"/>
      <c r="BI64" s="5"/>
      <c r="BX64" s="5"/>
      <c r="CM64" s="2"/>
      <c r="DB64" s="5"/>
      <c r="DQ64" s="5"/>
      <c r="EF64" s="2"/>
      <c r="EU64" s="5"/>
      <c r="FJ64" s="5"/>
    </row>
    <row r="65" spans="1:178" x14ac:dyDescent="0.25">
      <c r="A65" s="2" t="s">
        <v>29</v>
      </c>
      <c r="B65" s="5" t="s">
        <v>4</v>
      </c>
      <c r="P65" s="1" t="s">
        <v>29</v>
      </c>
      <c r="Q65" s="5" t="s">
        <v>4</v>
      </c>
      <c r="AE65" s="1" t="s">
        <v>29</v>
      </c>
      <c r="AF65" s="5" t="s">
        <v>4</v>
      </c>
      <c r="AT65" s="2" t="s">
        <v>29</v>
      </c>
      <c r="AU65" s="5" t="s">
        <v>14</v>
      </c>
      <c r="BI65" s="1" t="s">
        <v>29</v>
      </c>
      <c r="BJ65" s="5" t="s">
        <v>14</v>
      </c>
      <c r="BX65" s="1" t="s">
        <v>29</v>
      </c>
      <c r="BY65" s="5" t="s">
        <v>14</v>
      </c>
      <c r="CM65" s="2" t="s">
        <v>29</v>
      </c>
      <c r="CN65" s="5" t="s">
        <v>78</v>
      </c>
      <c r="DB65" s="1" t="s">
        <v>29</v>
      </c>
      <c r="DC65" s="5" t="s">
        <v>78</v>
      </c>
      <c r="DQ65" s="1" t="s">
        <v>29</v>
      </c>
      <c r="DR65" s="5" t="s">
        <v>78</v>
      </c>
      <c r="EF65" s="2" t="s">
        <v>29</v>
      </c>
      <c r="EG65" s="5" t="s">
        <v>17</v>
      </c>
      <c r="EU65" s="1" t="s">
        <v>29</v>
      </c>
      <c r="EV65" s="5" t="s">
        <v>17</v>
      </c>
      <c r="FJ65" s="1" t="s">
        <v>29</v>
      </c>
      <c r="FK65" s="5" t="s">
        <v>17</v>
      </c>
    </row>
    <row r="66" spans="1:178" x14ac:dyDescent="0.25">
      <c r="A66" s="2" t="s">
        <v>47</v>
      </c>
      <c r="B66" s="5" t="s">
        <v>40</v>
      </c>
      <c r="D66" s="1" t="s">
        <v>46</v>
      </c>
      <c r="E66" s="1">
        <f>AVERAGE(D99, G99, J99, M99)</f>
        <v>135.8739920421383</v>
      </c>
      <c r="P66" s="1" t="s">
        <v>30</v>
      </c>
      <c r="Q66" s="5" t="s">
        <v>48</v>
      </c>
      <c r="S66" s="1" t="s">
        <v>49</v>
      </c>
      <c r="T66" s="1">
        <f>AVERAGE(S99, V99, Y99, AB99)</f>
        <v>129.97371106403401</v>
      </c>
      <c r="AE66" s="1" t="s">
        <v>30</v>
      </c>
      <c r="AF66" s="5" t="s">
        <v>50</v>
      </c>
      <c r="AH66" s="1" t="s">
        <v>56</v>
      </c>
      <c r="AI66" s="1">
        <f>AVERAGE(AH99, AK99, AN99, AQ99)</f>
        <v>180.7462428391199</v>
      </c>
      <c r="AT66" s="2" t="s">
        <v>30</v>
      </c>
      <c r="AU66" s="5" t="s">
        <v>40</v>
      </c>
      <c r="AW66" s="1" t="s">
        <v>46</v>
      </c>
      <c r="AX66" s="1">
        <f>AVERAGE(AW99, AZ99, BC99, BF99)</f>
        <v>164.50759741909499</v>
      </c>
      <c r="BI66" s="1" t="s">
        <v>47</v>
      </c>
      <c r="BJ66" s="5" t="s">
        <v>48</v>
      </c>
      <c r="BL66" s="1" t="s">
        <v>49</v>
      </c>
      <c r="BM66" s="1">
        <f>AVERAGE(BL99, BO99, BR99, BU99)</f>
        <v>538.40319277584422</v>
      </c>
      <c r="BX66" s="1" t="s">
        <v>47</v>
      </c>
      <c r="BY66" s="5" t="s">
        <v>50</v>
      </c>
      <c r="CA66" s="1" t="s">
        <v>56</v>
      </c>
      <c r="CB66" s="1">
        <f>AVERAGE(CA99, CD99, CG99, CJ99)</f>
        <v>194.64057634723818</v>
      </c>
      <c r="CM66" s="2" t="s">
        <v>30</v>
      </c>
      <c r="CN66" s="5" t="s">
        <v>40</v>
      </c>
      <c r="CP66" s="1" t="s">
        <v>46</v>
      </c>
      <c r="CQ66" s="1">
        <f>AVERAGE(CP99, CS99, CV99, CY99)</f>
        <v>422.64569909092984</v>
      </c>
      <c r="DB66" s="1" t="s">
        <v>47</v>
      </c>
      <c r="DC66" s="5" t="s">
        <v>48</v>
      </c>
      <c r="DE66" s="1" t="s">
        <v>49</v>
      </c>
      <c r="DF66" s="1">
        <f>AVERAGE(DE99, DH99, DK99, DN99)</f>
        <v>527.87788706207698</v>
      </c>
      <c r="DQ66" s="1" t="s">
        <v>47</v>
      </c>
      <c r="DR66" s="5" t="s">
        <v>50</v>
      </c>
      <c r="DT66" s="1" t="s">
        <v>56</v>
      </c>
      <c r="DU66" s="1">
        <f>AVERAGE(DT99, DW99, DZ99, EC99)</f>
        <v>386.18128220105075</v>
      </c>
      <c r="EF66" s="2" t="s">
        <v>30</v>
      </c>
      <c r="EG66" s="5" t="s">
        <v>40</v>
      </c>
      <c r="EI66" s="1" t="s">
        <v>46</v>
      </c>
      <c r="EJ66" s="1">
        <f>AVERAGE(EI99, EL99, EO99, ER99)</f>
        <v>899.29890603503725</v>
      </c>
      <c r="EU66" s="1" t="s">
        <v>47</v>
      </c>
      <c r="EV66" s="5" t="s">
        <v>48</v>
      </c>
      <c r="EX66" s="1" t="s">
        <v>49</v>
      </c>
      <c r="EY66" s="1">
        <f>AVERAGE(EX99, FA99, FD99, FG99)</f>
        <v>472.2318134880432</v>
      </c>
      <c r="FJ66" s="1" t="s">
        <v>30</v>
      </c>
      <c r="FK66" s="5" t="s">
        <v>50</v>
      </c>
      <c r="FM66" s="1" t="s">
        <v>56</v>
      </c>
      <c r="FN66" s="1">
        <f>AVERAGE(FM99, FP99, FS99, FV99)</f>
        <v>496.02293927375285</v>
      </c>
    </row>
    <row r="67" spans="1:178" x14ac:dyDescent="0.25">
      <c r="A67" s="2" t="s">
        <v>31</v>
      </c>
      <c r="B67" s="6" t="s">
        <v>52</v>
      </c>
      <c r="E67" s="5"/>
      <c r="P67" s="1" t="s">
        <v>31</v>
      </c>
      <c r="Q67" s="6" t="s">
        <v>52</v>
      </c>
      <c r="T67" s="5"/>
      <c r="AE67" s="1" t="s">
        <v>31</v>
      </c>
      <c r="AF67" s="6" t="s">
        <v>52</v>
      </c>
      <c r="AI67" s="5"/>
      <c r="AT67" s="2" t="s">
        <v>31</v>
      </c>
      <c r="AU67" s="6" t="s">
        <v>52</v>
      </c>
      <c r="AX67" s="5"/>
      <c r="BI67" s="1" t="s">
        <v>31</v>
      </c>
      <c r="BJ67" s="6" t="s">
        <v>52</v>
      </c>
      <c r="BM67" s="5"/>
      <c r="BX67" s="1" t="s">
        <v>31</v>
      </c>
      <c r="BY67" s="6" t="s">
        <v>52</v>
      </c>
      <c r="CB67" s="5"/>
      <c r="CM67" s="2" t="s">
        <v>31</v>
      </c>
      <c r="CN67" s="6" t="s">
        <v>52</v>
      </c>
      <c r="CQ67" s="5"/>
      <c r="DB67" s="1" t="s">
        <v>31</v>
      </c>
      <c r="DC67" s="6" t="s">
        <v>52</v>
      </c>
      <c r="DF67" s="5"/>
      <c r="DQ67" s="1" t="s">
        <v>31</v>
      </c>
      <c r="DR67" s="6" t="s">
        <v>52</v>
      </c>
      <c r="DU67" s="5"/>
      <c r="EF67" s="2" t="s">
        <v>31</v>
      </c>
      <c r="EG67" s="6" t="s">
        <v>52</v>
      </c>
      <c r="EJ67" s="5"/>
      <c r="EU67" s="1" t="s">
        <v>31</v>
      </c>
      <c r="EV67" s="6" t="s">
        <v>52</v>
      </c>
      <c r="EY67" s="5"/>
      <c r="FJ67" s="1" t="s">
        <v>31</v>
      </c>
      <c r="FK67" s="6" t="s">
        <v>52</v>
      </c>
      <c r="FN67" s="5"/>
    </row>
    <row r="68" spans="1:178" x14ac:dyDescent="0.25">
      <c r="A68" s="2" t="s">
        <v>41</v>
      </c>
      <c r="B68" s="5">
        <v>1</v>
      </c>
      <c r="E68" s="1">
        <v>2</v>
      </c>
      <c r="H68" s="1">
        <v>3</v>
      </c>
      <c r="K68" s="1">
        <v>4</v>
      </c>
      <c r="P68" s="1" t="s">
        <v>32</v>
      </c>
      <c r="Q68" s="5">
        <v>1</v>
      </c>
      <c r="T68" s="1">
        <v>2</v>
      </c>
      <c r="W68" s="1">
        <v>3</v>
      </c>
      <c r="Z68" s="1">
        <v>4</v>
      </c>
      <c r="AE68" s="1" t="s">
        <v>32</v>
      </c>
      <c r="AF68" s="5">
        <v>1</v>
      </c>
      <c r="AI68" s="1">
        <v>2</v>
      </c>
      <c r="AL68" s="1">
        <v>3</v>
      </c>
      <c r="AO68" s="1">
        <v>4</v>
      </c>
      <c r="AT68" s="2" t="s">
        <v>32</v>
      </c>
      <c r="AU68" s="5">
        <v>1</v>
      </c>
      <c r="AX68" s="1">
        <v>2</v>
      </c>
      <c r="BA68" s="1">
        <v>3</v>
      </c>
      <c r="BD68" s="1">
        <v>4</v>
      </c>
      <c r="BI68" s="1" t="s">
        <v>41</v>
      </c>
      <c r="BJ68" s="5">
        <v>1</v>
      </c>
      <c r="BM68" s="1">
        <v>2</v>
      </c>
      <c r="BP68" s="1">
        <v>3</v>
      </c>
      <c r="BS68" s="1">
        <v>4</v>
      </c>
      <c r="BX68" s="1" t="s">
        <v>41</v>
      </c>
      <c r="BY68" s="5">
        <v>1</v>
      </c>
      <c r="CB68" s="1">
        <v>2</v>
      </c>
      <c r="CE68" s="1">
        <v>3</v>
      </c>
      <c r="CH68" s="1">
        <v>4</v>
      </c>
      <c r="CM68" s="2" t="s">
        <v>32</v>
      </c>
      <c r="CN68" s="5">
        <v>1</v>
      </c>
      <c r="CQ68" s="1">
        <v>2</v>
      </c>
      <c r="CT68" s="1">
        <v>3</v>
      </c>
      <c r="CW68" s="1">
        <v>4</v>
      </c>
      <c r="DB68" s="1" t="s">
        <v>41</v>
      </c>
      <c r="DC68" s="5">
        <v>1</v>
      </c>
      <c r="DF68" s="1">
        <v>2</v>
      </c>
      <c r="DI68" s="1">
        <v>3</v>
      </c>
      <c r="DL68" s="1">
        <v>4</v>
      </c>
      <c r="DQ68" s="1" t="s">
        <v>41</v>
      </c>
      <c r="DR68" s="5">
        <v>1</v>
      </c>
      <c r="DU68" s="1">
        <v>2</v>
      </c>
      <c r="DX68" s="1">
        <v>3</v>
      </c>
      <c r="EA68" s="1">
        <v>4</v>
      </c>
      <c r="EF68" s="2" t="s">
        <v>32</v>
      </c>
      <c r="EG68" s="5">
        <v>1</v>
      </c>
      <c r="EJ68" s="1">
        <v>2</v>
      </c>
      <c r="EM68" s="1">
        <v>3</v>
      </c>
      <c r="EP68" s="1">
        <v>4</v>
      </c>
      <c r="EU68" s="1" t="s">
        <v>41</v>
      </c>
      <c r="EV68" s="5">
        <v>1</v>
      </c>
      <c r="EY68" s="1">
        <v>2</v>
      </c>
      <c r="FB68" s="1">
        <v>3</v>
      </c>
      <c r="FE68" s="1">
        <v>4</v>
      </c>
      <c r="FJ68" s="1" t="s">
        <v>32</v>
      </c>
      <c r="FK68" s="5">
        <v>1</v>
      </c>
      <c r="FN68" s="1">
        <v>2</v>
      </c>
      <c r="FQ68" s="1">
        <v>3</v>
      </c>
      <c r="FT68" s="1">
        <v>4</v>
      </c>
    </row>
    <row r="69" spans="1:178" x14ac:dyDescent="0.25">
      <c r="A69" s="2"/>
      <c r="B69" s="1" t="s">
        <v>43</v>
      </c>
      <c r="D69" s="1" t="s">
        <v>44</v>
      </c>
      <c r="E69" s="1" t="s">
        <v>43</v>
      </c>
      <c r="G69" s="1" t="s">
        <v>44</v>
      </c>
      <c r="H69" s="1" t="s">
        <v>43</v>
      </c>
      <c r="J69" s="1" t="s">
        <v>44</v>
      </c>
      <c r="K69" s="1" t="s">
        <v>43</v>
      </c>
      <c r="M69" s="1" t="s">
        <v>44</v>
      </c>
      <c r="P69" s="5"/>
      <c r="Q69" s="1" t="s">
        <v>43</v>
      </c>
      <c r="S69" s="1" t="s">
        <v>44</v>
      </c>
      <c r="T69" s="1" t="s">
        <v>43</v>
      </c>
      <c r="V69" s="1" t="s">
        <v>44</v>
      </c>
      <c r="W69" s="1" t="s">
        <v>43</v>
      </c>
      <c r="Y69" s="1" t="s">
        <v>44</v>
      </c>
      <c r="Z69" s="1" t="s">
        <v>43</v>
      </c>
      <c r="AB69" s="1" t="s">
        <v>44</v>
      </c>
      <c r="AE69" s="5"/>
      <c r="AF69" s="1" t="s">
        <v>43</v>
      </c>
      <c r="AH69" s="1" t="s">
        <v>44</v>
      </c>
      <c r="AI69" s="1" t="s">
        <v>43</v>
      </c>
      <c r="AK69" s="1" t="s">
        <v>44</v>
      </c>
      <c r="AL69" s="1" t="s">
        <v>43</v>
      </c>
      <c r="AN69" s="1" t="s">
        <v>44</v>
      </c>
      <c r="AO69" s="1" t="s">
        <v>43</v>
      </c>
      <c r="AQ69" s="1" t="s">
        <v>44</v>
      </c>
      <c r="AT69" s="2"/>
      <c r="AU69" s="1" t="s">
        <v>43</v>
      </c>
      <c r="AW69" s="1" t="s">
        <v>44</v>
      </c>
      <c r="AX69" s="1" t="s">
        <v>43</v>
      </c>
      <c r="AZ69" s="1" t="s">
        <v>44</v>
      </c>
      <c r="BA69" s="1" t="s">
        <v>43</v>
      </c>
      <c r="BC69" s="1" t="s">
        <v>44</v>
      </c>
      <c r="BD69" s="1" t="s">
        <v>43</v>
      </c>
      <c r="BF69" s="1" t="s">
        <v>44</v>
      </c>
      <c r="BI69" s="5"/>
      <c r="BJ69" s="1" t="s">
        <v>43</v>
      </c>
      <c r="BL69" s="1" t="s">
        <v>44</v>
      </c>
      <c r="BM69" s="1" t="s">
        <v>43</v>
      </c>
      <c r="BO69" s="1" t="s">
        <v>44</v>
      </c>
      <c r="BP69" s="1" t="s">
        <v>43</v>
      </c>
      <c r="BR69" s="1" t="s">
        <v>44</v>
      </c>
      <c r="BS69" s="1" t="s">
        <v>43</v>
      </c>
      <c r="BU69" s="1" t="s">
        <v>44</v>
      </c>
      <c r="BX69" s="5"/>
      <c r="BY69" s="1" t="s">
        <v>43</v>
      </c>
      <c r="CA69" s="1" t="s">
        <v>44</v>
      </c>
      <c r="CB69" s="1" t="s">
        <v>43</v>
      </c>
      <c r="CD69" s="1" t="s">
        <v>44</v>
      </c>
      <c r="CE69" s="1" t="s">
        <v>43</v>
      </c>
      <c r="CG69" s="1" t="s">
        <v>44</v>
      </c>
      <c r="CH69" s="1" t="s">
        <v>43</v>
      </c>
      <c r="CJ69" s="1" t="s">
        <v>44</v>
      </c>
      <c r="CM69" s="2"/>
      <c r="CN69" s="1" t="s">
        <v>43</v>
      </c>
      <c r="CP69" s="1" t="s">
        <v>44</v>
      </c>
      <c r="CQ69" s="1" t="s">
        <v>43</v>
      </c>
      <c r="CS69" s="1" t="s">
        <v>44</v>
      </c>
      <c r="CT69" s="1" t="s">
        <v>43</v>
      </c>
      <c r="CV69" s="1" t="s">
        <v>44</v>
      </c>
      <c r="CW69" s="1" t="s">
        <v>43</v>
      </c>
      <c r="CY69" s="1" t="s">
        <v>44</v>
      </c>
      <c r="DB69" s="5"/>
      <c r="DC69" s="1" t="s">
        <v>43</v>
      </c>
      <c r="DE69" s="1" t="s">
        <v>44</v>
      </c>
      <c r="DF69" s="1" t="s">
        <v>43</v>
      </c>
      <c r="DH69" s="1" t="s">
        <v>44</v>
      </c>
      <c r="DI69" s="1" t="s">
        <v>43</v>
      </c>
      <c r="DK69" s="1" t="s">
        <v>44</v>
      </c>
      <c r="DL69" s="1" t="s">
        <v>43</v>
      </c>
      <c r="DN69" s="1" t="s">
        <v>44</v>
      </c>
      <c r="DQ69" s="5"/>
      <c r="DR69" s="1" t="s">
        <v>43</v>
      </c>
      <c r="DT69" s="1" t="s">
        <v>44</v>
      </c>
      <c r="DU69" s="1" t="s">
        <v>43</v>
      </c>
      <c r="DW69" s="1" t="s">
        <v>44</v>
      </c>
      <c r="DX69" s="1" t="s">
        <v>43</v>
      </c>
      <c r="DZ69" s="1" t="s">
        <v>44</v>
      </c>
      <c r="EA69" s="1" t="s">
        <v>43</v>
      </c>
      <c r="EC69" s="1" t="s">
        <v>44</v>
      </c>
      <c r="EF69" s="2"/>
      <c r="EG69" s="1" t="s">
        <v>43</v>
      </c>
      <c r="EI69" s="1" t="s">
        <v>44</v>
      </c>
      <c r="EJ69" s="1" t="s">
        <v>43</v>
      </c>
      <c r="EL69" s="1" t="s">
        <v>44</v>
      </c>
      <c r="EM69" s="1" t="s">
        <v>43</v>
      </c>
      <c r="EO69" s="1" t="s">
        <v>44</v>
      </c>
      <c r="EP69" s="1" t="s">
        <v>43</v>
      </c>
      <c r="ER69" s="1" t="s">
        <v>44</v>
      </c>
      <c r="EU69" s="5"/>
      <c r="EV69" s="1" t="s">
        <v>43</v>
      </c>
      <c r="EX69" s="1" t="s">
        <v>44</v>
      </c>
      <c r="EY69" s="1" t="s">
        <v>43</v>
      </c>
      <c r="FA69" s="1" t="s">
        <v>44</v>
      </c>
      <c r="FB69" s="1" t="s">
        <v>43</v>
      </c>
      <c r="FD69" s="1" t="s">
        <v>44</v>
      </c>
      <c r="FE69" s="1" t="s">
        <v>43</v>
      </c>
      <c r="FG69" s="1" t="s">
        <v>44</v>
      </c>
      <c r="FJ69" s="5"/>
      <c r="FK69" s="1" t="s">
        <v>43</v>
      </c>
      <c r="FM69" s="1" t="s">
        <v>44</v>
      </c>
      <c r="FN69" s="1" t="s">
        <v>43</v>
      </c>
      <c r="FP69" s="1" t="s">
        <v>44</v>
      </c>
      <c r="FQ69" s="1" t="s">
        <v>43</v>
      </c>
      <c r="FS69" s="1" t="s">
        <v>44</v>
      </c>
      <c r="FT69" s="1" t="s">
        <v>43</v>
      </c>
      <c r="FV69" s="1" t="s">
        <v>44</v>
      </c>
    </row>
    <row r="70" spans="1:178" x14ac:dyDescent="0.25">
      <c r="A70" s="2"/>
      <c r="B70" s="1">
        <v>1</v>
      </c>
      <c r="C70" s="1">
        <v>1212.84484800632</v>
      </c>
      <c r="D70" s="1">
        <f>AVERAGE(C70:C72)</f>
        <v>1308.7885302652433</v>
      </c>
      <c r="E70" s="1">
        <v>1</v>
      </c>
      <c r="F70" s="1">
        <v>1182.7794693344899</v>
      </c>
      <c r="G70" s="1">
        <f>AVERAGE(F70:F72)</f>
        <v>1244.6336234278567</v>
      </c>
      <c r="H70" s="1">
        <v>1</v>
      </c>
      <c r="I70" s="1">
        <v>1172.6068062827201</v>
      </c>
      <c r="J70" s="1">
        <f>AVERAGE(I70:I72)</f>
        <v>1244.2732267956533</v>
      </c>
      <c r="K70" s="1">
        <v>1</v>
      </c>
      <c r="L70" s="1">
        <v>1179.2387901300101</v>
      </c>
      <c r="M70" s="1">
        <f>AVERAGE(L70:L72)</f>
        <v>1248.3308023232901</v>
      </c>
      <c r="P70" s="5"/>
      <c r="Q70" s="1">
        <v>1</v>
      </c>
      <c r="R70" s="1">
        <v>1794.39025500911</v>
      </c>
      <c r="S70" s="1">
        <f>AVERAGE(R70:R72)</f>
        <v>1917.5513912347535</v>
      </c>
      <c r="T70" s="1">
        <v>1</v>
      </c>
      <c r="U70" s="1">
        <v>1531.5434990439801</v>
      </c>
      <c r="V70" s="1">
        <f>AVERAGE(U70:U72)</f>
        <v>1660.5153658251536</v>
      </c>
      <c r="W70" s="1">
        <v>1</v>
      </c>
      <c r="X70" s="1">
        <v>1375.9283517835199</v>
      </c>
      <c r="Y70" s="1">
        <f>AVERAGE(X70:X72)</f>
        <v>1457.8737926388167</v>
      </c>
      <c r="Z70" s="1">
        <v>1</v>
      </c>
      <c r="AA70" s="1">
        <v>1348.1207584830299</v>
      </c>
      <c r="AB70" s="1">
        <f>AVERAGE(AA70:AA72)</f>
        <v>1463.3867585013397</v>
      </c>
      <c r="AE70" s="5"/>
      <c r="AF70" s="1">
        <v>1</v>
      </c>
      <c r="AG70" s="1">
        <v>977.67906164212604</v>
      </c>
      <c r="AH70" s="1">
        <f>AVERAGE(AG70:AG72)</f>
        <v>1019.5473744522888</v>
      </c>
      <c r="AI70" s="1">
        <v>1</v>
      </c>
      <c r="AJ70" s="1">
        <v>947.38974970202605</v>
      </c>
      <c r="AK70" s="1">
        <f>AVERAGE(AJ70:AJ72)</f>
        <v>1013.2587976497886</v>
      </c>
      <c r="AL70" s="1">
        <v>1</v>
      </c>
      <c r="AM70" s="1">
        <v>953.87149870054895</v>
      </c>
      <c r="AN70" s="1">
        <f>AVERAGE(AM70:AM72)</f>
        <v>1007.2633461055697</v>
      </c>
      <c r="AO70" s="1">
        <v>1</v>
      </c>
      <c r="AP70" s="1">
        <v>981.92830069488298</v>
      </c>
      <c r="AQ70" s="1">
        <f>AVERAGE(AP70:AP72)</f>
        <v>1037.5754228005776</v>
      </c>
      <c r="AT70" s="2"/>
      <c r="AU70" s="1">
        <v>1</v>
      </c>
      <c r="AV70" s="1">
        <v>1129.1064079953001</v>
      </c>
      <c r="AW70" s="1">
        <f>AVERAGE(AV70:AV72)</f>
        <v>1160.6572180928235</v>
      </c>
      <c r="AX70" s="1">
        <v>1</v>
      </c>
      <c r="AY70" s="1">
        <v>1120.35542747358</v>
      </c>
      <c r="AZ70" s="1">
        <f>AVERAGE(AY70:AY72)</f>
        <v>1184.1436653028034</v>
      </c>
      <c r="BA70" s="1">
        <v>1</v>
      </c>
      <c r="BB70" s="1">
        <v>1264.1701720841299</v>
      </c>
      <c r="BC70" s="1">
        <f>AVERAGE(BB70:BB72)</f>
        <v>1365.6832090911932</v>
      </c>
      <c r="BD70" s="1">
        <v>1</v>
      </c>
      <c r="BE70" s="1">
        <v>1320.36745098039</v>
      </c>
      <c r="BF70" s="1">
        <f>AVERAGE(BE70:BE72)</f>
        <v>1410.4617477505035</v>
      </c>
      <c r="BI70" s="5"/>
      <c r="BJ70" s="1">
        <v>1</v>
      </c>
      <c r="BK70" s="1">
        <v>1407.3163438668</v>
      </c>
      <c r="BL70" s="1">
        <f>AVERAGE(BK70:BK72)</f>
        <v>1502.4997240717967</v>
      </c>
      <c r="BM70" s="1">
        <v>1</v>
      </c>
      <c r="BN70" s="1">
        <v>1358.0030133448099</v>
      </c>
      <c r="BO70" s="1">
        <f>AVERAGE(BN70:BN72)</f>
        <v>1480.5757211623734</v>
      </c>
      <c r="BP70" s="1">
        <v>1</v>
      </c>
      <c r="BQ70" s="1">
        <v>1317.8580735225701</v>
      </c>
      <c r="BR70" s="1">
        <f>AVERAGE(BQ70:BQ72)</f>
        <v>1436.1599232848232</v>
      </c>
      <c r="BS70" s="1">
        <v>1</v>
      </c>
      <c r="BT70" s="1">
        <v>1388.4793103448301</v>
      </c>
      <c r="BU70" s="1">
        <f>AVERAGE(BT70:BT72)</f>
        <v>1474.3288789630533</v>
      </c>
      <c r="BX70" s="5"/>
      <c r="BY70" s="1">
        <v>1</v>
      </c>
      <c r="BZ70" s="1">
        <v>1140.66881258941</v>
      </c>
      <c r="CA70" s="1">
        <f>AVERAGE(BZ70:BZ72)</f>
        <v>1193.6965616586199</v>
      </c>
      <c r="CB70" s="1">
        <v>1</v>
      </c>
      <c r="CC70" s="1">
        <v>1181.4889885807499</v>
      </c>
      <c r="CD70" s="1">
        <f>AVERAGE(CC70:CC72)</f>
        <v>1252.8376537869633</v>
      </c>
      <c r="CE70" s="1">
        <v>1</v>
      </c>
      <c r="CF70" s="1">
        <v>1191.58972162741</v>
      </c>
      <c r="CG70" s="1">
        <f>AVERAGE(CF70:CF72)</f>
        <v>1261.2759415766866</v>
      </c>
      <c r="CH70" s="1">
        <v>1</v>
      </c>
      <c r="CI70" s="1">
        <v>1126.8316424458501</v>
      </c>
      <c r="CJ70" s="1">
        <f>AVERAGE(CI70:CI72)</f>
        <v>1197.7033914005633</v>
      </c>
      <c r="CM70" s="2"/>
      <c r="CN70" s="1">
        <v>1</v>
      </c>
      <c r="CO70" s="1">
        <v>1156.5981387478801</v>
      </c>
      <c r="CP70" s="1">
        <f>AVERAGE(CO70:CO72)</f>
        <v>1256.2426036291899</v>
      </c>
      <c r="CQ70" s="1">
        <v>1</v>
      </c>
      <c r="CR70" s="1">
        <v>1153.89351387496</v>
      </c>
      <c r="CS70" s="1">
        <f>AVERAGE(CR70:CR72)</f>
        <v>1225.6185755660799</v>
      </c>
      <c r="CT70" s="1">
        <v>1</v>
      </c>
      <c r="CU70" s="1">
        <v>1155.7012627040299</v>
      </c>
      <c r="CV70" s="1">
        <f>AVERAGE(CU70:CU72)</f>
        <v>1209.80775564534</v>
      </c>
      <c r="CW70" s="1">
        <v>1</v>
      </c>
      <c r="CX70" s="1">
        <v>1148.13211845103</v>
      </c>
      <c r="CY70" s="1">
        <f>AVERAGE(CX70:CX72)</f>
        <v>1229.5462075162766</v>
      </c>
      <c r="DB70" s="5"/>
      <c r="DC70" s="1">
        <v>1</v>
      </c>
      <c r="DD70" s="1">
        <v>1696.3705799151301</v>
      </c>
      <c r="DE70" s="1">
        <f>AVERAGE(DD70:DD72)</f>
        <v>1788.45408862102</v>
      </c>
      <c r="DF70" s="1">
        <v>1</v>
      </c>
      <c r="DG70" s="1">
        <v>1801.57633136095</v>
      </c>
      <c r="DH70" s="1">
        <f>AVERAGE(DG70:DG72)</f>
        <v>1903.2244130278068</v>
      </c>
      <c r="DI70" s="1">
        <v>1</v>
      </c>
      <c r="DJ70" s="1">
        <v>2568.3132285859101</v>
      </c>
      <c r="DK70" s="1">
        <f>AVERAGE(DJ70:DJ72)</f>
        <v>2859.0510937057265</v>
      </c>
      <c r="DL70" s="1">
        <v>1</v>
      </c>
      <c r="DM70" s="1">
        <v>2358.3304930006102</v>
      </c>
      <c r="DN70" s="1">
        <f>AVERAGE(DM70:DM72)</f>
        <v>2615.6866842496765</v>
      </c>
      <c r="DQ70" s="5"/>
      <c r="DR70" s="1">
        <v>1</v>
      </c>
      <c r="DS70" s="1">
        <v>1480.11910013233</v>
      </c>
      <c r="DT70" s="1">
        <f>AVERAGE(DS70:DS72)</f>
        <v>1560.6358263817831</v>
      </c>
      <c r="DU70" s="1">
        <v>1</v>
      </c>
      <c r="DV70" s="1">
        <v>1193.76685393258</v>
      </c>
      <c r="DW70" s="1">
        <f>AVERAGE(DV70:DV72)</f>
        <v>1267.6013102178201</v>
      </c>
      <c r="DX70" s="1">
        <v>1</v>
      </c>
      <c r="DY70" s="1">
        <v>1158.6426605504601</v>
      </c>
      <c r="DZ70" s="1">
        <f>AVERAGE(DY70:DY72)</f>
        <v>1234.8654875302066</v>
      </c>
      <c r="EA70" s="1">
        <v>1</v>
      </c>
      <c r="EB70" s="1">
        <v>1271.37029177719</v>
      </c>
      <c r="EC70" s="1">
        <f>AVERAGE(EB70:EB72)</f>
        <v>1267.0614411772133</v>
      </c>
      <c r="EF70" s="2"/>
      <c r="EG70" s="1">
        <v>1</v>
      </c>
      <c r="EH70" s="1">
        <v>1542.8662270372099</v>
      </c>
      <c r="EI70" s="1">
        <f>AVERAGE(EH70:EH72)</f>
        <v>1654.2928557062266</v>
      </c>
      <c r="EJ70" s="1">
        <v>1</v>
      </c>
      <c r="EK70" s="1">
        <v>2061.8862094951</v>
      </c>
      <c r="EL70" s="1">
        <f>AVERAGE(EK70:EK72)</f>
        <v>2217.8183019576932</v>
      </c>
      <c r="EM70" s="1">
        <v>1</v>
      </c>
      <c r="EN70" s="1">
        <v>1821.73419275629</v>
      </c>
      <c r="EO70" s="1">
        <f>AVERAGE(EN70:EN72)</f>
        <v>1942.5145634645933</v>
      </c>
      <c r="EP70" s="1">
        <v>1</v>
      </c>
      <c r="EQ70" s="1">
        <v>1625.1278825995801</v>
      </c>
      <c r="ER70" s="1">
        <f>AVERAGE(EQ70:EQ72)</f>
        <v>1661.1343999851233</v>
      </c>
      <c r="EU70" s="5"/>
      <c r="EV70" s="1">
        <v>1</v>
      </c>
      <c r="EW70" s="1">
        <v>2143.3501400560199</v>
      </c>
      <c r="EX70" s="1">
        <f>AVERAGE(EW70:EW72)</f>
        <v>2266.3327126183835</v>
      </c>
      <c r="EY70" s="1">
        <v>1</v>
      </c>
      <c r="EZ70" s="1">
        <v>1510.9816442606</v>
      </c>
      <c r="FA70" s="1">
        <f>AVERAGE(EZ70:EZ72)</f>
        <v>1603.6105911531897</v>
      </c>
      <c r="FB70" s="1">
        <v>1</v>
      </c>
      <c r="FC70" s="1">
        <v>1407.0997053045201</v>
      </c>
      <c r="FD70" s="1">
        <f>AVERAGE(FC70:FC72)</f>
        <v>1492.18700680033</v>
      </c>
      <c r="FE70" s="1">
        <v>1</v>
      </c>
      <c r="FF70" s="1">
        <v>1513.27065172271</v>
      </c>
      <c r="FG70" s="1">
        <f>AVERAGE(FF70:FF72)</f>
        <v>1638.29334270451</v>
      </c>
      <c r="FJ70" s="5"/>
      <c r="FK70" s="1">
        <v>1</v>
      </c>
      <c r="FL70" s="1">
        <v>800.31708683473403</v>
      </c>
      <c r="FM70" s="1">
        <f>AVERAGE(FL70:FL72)</f>
        <v>844.92305534967056</v>
      </c>
      <c r="FN70" s="1">
        <v>1</v>
      </c>
      <c r="FO70" s="1">
        <v>803.54309063893004</v>
      </c>
      <c r="FP70" s="1">
        <f>AVERAGE(FO70:FO72)</f>
        <v>845.07312202687979</v>
      </c>
      <c r="FQ70" s="1">
        <v>1</v>
      </c>
      <c r="FR70" s="1">
        <v>787.64621585311204</v>
      </c>
      <c r="FS70" s="1">
        <f>AVERAGE(FR70:FR72)</f>
        <v>830.58924799551198</v>
      </c>
      <c r="FT70" s="1">
        <v>1</v>
      </c>
      <c r="FU70" s="1">
        <v>861.51316907391697</v>
      </c>
      <c r="FV70" s="1">
        <f>AVERAGE(FU70:FU72)</f>
        <v>903.43330131448465</v>
      </c>
    </row>
    <row r="71" spans="1:178" x14ac:dyDescent="0.25">
      <c r="A71" s="2"/>
      <c r="B71" s="1">
        <v>2</v>
      </c>
      <c r="C71" s="1">
        <v>1371.7890161991299</v>
      </c>
      <c r="E71" s="1">
        <v>2</v>
      </c>
      <c r="F71" s="1">
        <v>1285.8216615920001</v>
      </c>
      <c r="H71" s="1">
        <v>2</v>
      </c>
      <c r="I71" s="1">
        <v>1305.34518828452</v>
      </c>
      <c r="K71" s="1">
        <v>2</v>
      </c>
      <c r="L71" s="1">
        <v>1306.97895017319</v>
      </c>
      <c r="P71" s="5"/>
      <c r="Q71" s="1">
        <v>2</v>
      </c>
      <c r="R71" s="1">
        <v>2028.35863636364</v>
      </c>
      <c r="T71" s="1">
        <v>2</v>
      </c>
      <c r="U71" s="1">
        <v>1759.15637065637</v>
      </c>
      <c r="W71" s="1">
        <v>2</v>
      </c>
      <c r="X71" s="1">
        <v>1517.13259668508</v>
      </c>
      <c r="Z71" s="1">
        <v>2</v>
      </c>
      <c r="AA71" s="1">
        <v>1518.0045271629799</v>
      </c>
      <c r="AE71" s="5"/>
      <c r="AF71" s="1">
        <v>2</v>
      </c>
      <c r="AG71" s="1">
        <v>1047.53281756925</v>
      </c>
      <c r="AI71" s="1">
        <v>2</v>
      </c>
      <c r="AJ71" s="1">
        <v>1052.1213088587399</v>
      </c>
      <c r="AL71" s="1">
        <v>2</v>
      </c>
      <c r="AM71" s="1">
        <v>1049.49465472407</v>
      </c>
      <c r="AO71" s="1">
        <v>2</v>
      </c>
      <c r="AP71" s="1">
        <v>1065.3184813303999</v>
      </c>
      <c r="AT71" s="2"/>
      <c r="AU71" s="1">
        <v>2</v>
      </c>
      <c r="AV71" s="1">
        <v>1210.6286050618</v>
      </c>
      <c r="AX71" s="1">
        <v>2</v>
      </c>
      <c r="AY71" s="1">
        <v>1242.6901948259299</v>
      </c>
      <c r="BA71" s="1">
        <v>2</v>
      </c>
      <c r="BB71" s="1">
        <v>1443.9315225707701</v>
      </c>
      <c r="BD71" s="1">
        <v>2</v>
      </c>
      <c r="BE71" s="1">
        <v>1444.4639461172701</v>
      </c>
      <c r="BI71" s="5"/>
      <c r="BJ71" s="1">
        <v>2</v>
      </c>
      <c r="BK71" s="1">
        <v>1559.1462756993601</v>
      </c>
      <c r="BM71" s="1">
        <v>2</v>
      </c>
      <c r="BN71" s="1">
        <v>1572.71769297485</v>
      </c>
      <c r="BP71" s="1">
        <v>2</v>
      </c>
      <c r="BQ71" s="1">
        <v>1527.82355679702</v>
      </c>
      <c r="BS71" s="1">
        <v>2</v>
      </c>
      <c r="BT71" s="1">
        <v>1546.5465230166501</v>
      </c>
      <c r="BX71" s="5"/>
      <c r="BY71" s="1">
        <v>2</v>
      </c>
      <c r="BZ71" s="1">
        <v>1223.25</v>
      </c>
      <c r="CB71" s="1">
        <v>2</v>
      </c>
      <c r="CC71" s="1">
        <v>1292.5314656922501</v>
      </c>
      <c r="CE71" s="1">
        <v>2</v>
      </c>
      <c r="CF71" s="1">
        <v>1305.7271164589599</v>
      </c>
      <c r="CH71" s="1">
        <v>2</v>
      </c>
      <c r="CI71" s="1">
        <v>1228.9160935350801</v>
      </c>
      <c r="CM71" s="2"/>
      <c r="CN71" s="1">
        <v>2</v>
      </c>
      <c r="CO71" s="1">
        <v>1298.4034716342101</v>
      </c>
      <c r="CQ71" s="1">
        <v>2</v>
      </c>
      <c r="CR71" s="1">
        <v>1256.28483127297</v>
      </c>
      <c r="CT71" s="1">
        <v>2</v>
      </c>
      <c r="CU71" s="1">
        <v>1268.33005833589</v>
      </c>
      <c r="CW71" s="1">
        <v>2</v>
      </c>
      <c r="CX71" s="1">
        <v>1272.35125987213</v>
      </c>
      <c r="DB71" s="5"/>
      <c r="DC71" s="1">
        <v>2</v>
      </c>
      <c r="DD71" s="1">
        <v>1871.63155430712</v>
      </c>
      <c r="DF71" s="1">
        <v>2</v>
      </c>
      <c r="DG71" s="1">
        <v>1954.5978939157601</v>
      </c>
      <c r="DI71" s="1">
        <v>2</v>
      </c>
      <c r="DJ71" s="1">
        <v>2989.23294593229</v>
      </c>
      <c r="DL71" s="1">
        <v>2</v>
      </c>
      <c r="DM71" s="1">
        <v>2790.39622641509</v>
      </c>
      <c r="DQ71" s="5"/>
      <c r="DR71" s="1">
        <v>2</v>
      </c>
      <c r="DS71" s="1">
        <v>1619.1716681376899</v>
      </c>
      <c r="DU71" s="1">
        <v>2</v>
      </c>
      <c r="DV71" s="1">
        <v>1330.7578288100201</v>
      </c>
      <c r="DX71" s="1">
        <v>2</v>
      </c>
      <c r="DY71" s="1">
        <v>1274.7436372049999</v>
      </c>
      <c r="EA71" s="1">
        <v>2</v>
      </c>
      <c r="EB71" s="1">
        <v>1310.72375397667</v>
      </c>
      <c r="EF71" s="2"/>
      <c r="EG71" s="1">
        <v>2</v>
      </c>
      <c r="EH71" s="1">
        <v>1761.71562646645</v>
      </c>
      <c r="EJ71" s="1">
        <v>2</v>
      </c>
      <c r="EK71" s="1">
        <v>2344.57245013173</v>
      </c>
      <c r="EM71" s="1">
        <v>2</v>
      </c>
      <c r="EN71" s="1">
        <v>2051.5221130221098</v>
      </c>
      <c r="EP71" s="1">
        <v>2</v>
      </c>
      <c r="EQ71" s="1">
        <v>1744.85318791946</v>
      </c>
      <c r="EU71" s="5"/>
      <c r="EV71" s="1">
        <v>2</v>
      </c>
      <c r="EW71" s="1">
        <v>2360.6759776536301</v>
      </c>
      <c r="EY71" s="1">
        <v>2</v>
      </c>
      <c r="EZ71" s="1">
        <v>1655.3511627907001</v>
      </c>
      <c r="FB71" s="1">
        <v>2</v>
      </c>
      <c r="FC71" s="1">
        <v>1567.1643632773901</v>
      </c>
      <c r="FE71" s="1">
        <v>2</v>
      </c>
      <c r="FF71" s="1">
        <v>1724.21841453344</v>
      </c>
      <c r="FJ71" s="5"/>
      <c r="FK71" s="1">
        <v>2</v>
      </c>
      <c r="FL71" s="1">
        <v>866.39484015703897</v>
      </c>
      <c r="FN71" s="1">
        <v>2</v>
      </c>
      <c r="FO71" s="1">
        <v>870.29523454951595</v>
      </c>
      <c r="FQ71" s="1">
        <v>2</v>
      </c>
      <c r="FR71" s="1">
        <v>847.29086859688198</v>
      </c>
      <c r="FT71" s="1">
        <v>2</v>
      </c>
      <c r="FU71" s="1">
        <v>921.71337579617796</v>
      </c>
    </row>
    <row r="72" spans="1:178" x14ac:dyDescent="0.25">
      <c r="A72" s="2"/>
      <c r="B72" s="1">
        <v>3</v>
      </c>
      <c r="C72" s="1">
        <v>1341.73172659028</v>
      </c>
      <c r="E72" s="1">
        <v>3</v>
      </c>
      <c r="F72" s="1">
        <v>1265.2997393570799</v>
      </c>
      <c r="H72" s="1">
        <v>3</v>
      </c>
      <c r="I72" s="1">
        <v>1254.86768581972</v>
      </c>
      <c r="K72" s="1">
        <v>3</v>
      </c>
      <c r="L72" s="1">
        <v>1258.7746666666701</v>
      </c>
      <c r="P72" s="5"/>
      <c r="Q72" s="1">
        <v>3</v>
      </c>
      <c r="R72" s="1">
        <v>1929.9052823315101</v>
      </c>
      <c r="T72" s="1">
        <v>3</v>
      </c>
      <c r="U72" s="1">
        <v>1690.84622777511</v>
      </c>
      <c r="W72" s="1">
        <v>3</v>
      </c>
      <c r="X72" s="1">
        <v>1480.5604294478501</v>
      </c>
      <c r="Z72" s="1">
        <v>3</v>
      </c>
      <c r="AA72" s="1">
        <v>1524.03498985801</v>
      </c>
      <c r="AE72" s="5"/>
      <c r="AF72" s="1">
        <v>3</v>
      </c>
      <c r="AG72" s="1">
        <v>1033.43024414549</v>
      </c>
      <c r="AI72" s="1">
        <v>3</v>
      </c>
      <c r="AJ72" s="1">
        <v>1040.2653343886</v>
      </c>
      <c r="AL72" s="1">
        <v>3</v>
      </c>
      <c r="AM72" s="1">
        <v>1018.42388489209</v>
      </c>
      <c r="AO72" s="1">
        <v>3</v>
      </c>
      <c r="AP72" s="1">
        <v>1065.47948637645</v>
      </c>
      <c r="AT72" s="2"/>
      <c r="AU72" s="1">
        <v>3</v>
      </c>
      <c r="AV72" s="1">
        <v>1142.2366412213701</v>
      </c>
      <c r="AX72" s="1">
        <v>3</v>
      </c>
      <c r="AY72" s="1">
        <v>1189.3853736089</v>
      </c>
      <c r="BA72" s="1">
        <v>3</v>
      </c>
      <c r="BB72" s="1">
        <v>1388.9479326186799</v>
      </c>
      <c r="BD72" s="1">
        <v>3</v>
      </c>
      <c r="BE72" s="1">
        <v>1466.5538461538499</v>
      </c>
      <c r="BI72" s="5"/>
      <c r="BJ72" s="1">
        <v>3</v>
      </c>
      <c r="BK72" s="1">
        <v>1541.0365526492301</v>
      </c>
      <c r="BM72" s="1">
        <v>3</v>
      </c>
      <c r="BN72" s="1">
        <v>1511.00645716746</v>
      </c>
      <c r="BP72" s="1">
        <v>3</v>
      </c>
      <c r="BQ72" s="1">
        <v>1462.79813953488</v>
      </c>
      <c r="BS72" s="1">
        <v>3</v>
      </c>
      <c r="BT72" s="1">
        <v>1487.9608035276799</v>
      </c>
      <c r="BX72" s="5"/>
      <c r="BY72" s="1">
        <v>3</v>
      </c>
      <c r="BZ72" s="1">
        <v>1217.1708723864499</v>
      </c>
      <c r="CB72" s="1">
        <v>3</v>
      </c>
      <c r="CC72" s="1">
        <v>1284.4925070878901</v>
      </c>
      <c r="CE72" s="1">
        <v>3</v>
      </c>
      <c r="CF72" s="1">
        <v>1286.5109866436901</v>
      </c>
      <c r="CH72" s="1">
        <v>3</v>
      </c>
      <c r="CI72" s="1">
        <v>1237.3624382207599</v>
      </c>
      <c r="CM72" s="2"/>
      <c r="CN72" s="1">
        <v>3</v>
      </c>
      <c r="CO72" s="1">
        <v>1313.7262005054799</v>
      </c>
      <c r="CQ72" s="1">
        <v>3</v>
      </c>
      <c r="CR72" s="1">
        <v>1266.67738155031</v>
      </c>
      <c r="CT72" s="1">
        <v>3</v>
      </c>
      <c r="CU72" s="1">
        <v>1205.3919458961</v>
      </c>
      <c r="CW72" s="1">
        <v>3</v>
      </c>
      <c r="CX72" s="1">
        <v>1268.15524422567</v>
      </c>
      <c r="DB72" s="5"/>
      <c r="DC72" s="1">
        <v>3</v>
      </c>
      <c r="DD72" s="1">
        <v>1797.3601316408101</v>
      </c>
      <c r="DF72" s="1">
        <v>3</v>
      </c>
      <c r="DG72" s="1">
        <v>1953.4990138067101</v>
      </c>
      <c r="DI72" s="1">
        <v>3</v>
      </c>
      <c r="DJ72" s="1">
        <v>3019.60710659898</v>
      </c>
      <c r="DL72" s="1">
        <v>3</v>
      </c>
      <c r="DM72" s="1">
        <v>2698.3333333333298</v>
      </c>
      <c r="DQ72" s="5"/>
      <c r="DR72" s="1">
        <v>3</v>
      </c>
      <c r="DS72" s="1">
        <v>1582.61671087533</v>
      </c>
      <c r="DU72" s="1">
        <v>3</v>
      </c>
      <c r="DV72" s="1">
        <v>1278.27924791086</v>
      </c>
      <c r="DX72" s="1">
        <v>3</v>
      </c>
      <c r="DY72" s="1">
        <v>1271.21016483516</v>
      </c>
      <c r="EA72" s="1">
        <v>3</v>
      </c>
      <c r="EB72" s="1">
        <v>1219.0902777777801</v>
      </c>
      <c r="EF72" s="2"/>
      <c r="EG72" s="1">
        <v>3</v>
      </c>
      <c r="EH72" s="1">
        <v>1658.2967136150201</v>
      </c>
      <c r="EJ72" s="1">
        <v>3</v>
      </c>
      <c r="EK72" s="1">
        <v>2246.9962462462499</v>
      </c>
      <c r="EM72" s="1">
        <v>3</v>
      </c>
      <c r="EN72" s="1">
        <v>1954.28738461538</v>
      </c>
      <c r="EP72" s="1">
        <v>3</v>
      </c>
      <c r="EQ72" s="1">
        <v>1613.4221294363299</v>
      </c>
      <c r="EU72" s="5"/>
      <c r="EV72" s="1">
        <v>3</v>
      </c>
      <c r="EW72" s="1">
        <v>2294.9720201455002</v>
      </c>
      <c r="EY72" s="1">
        <v>3</v>
      </c>
      <c r="EZ72" s="1">
        <v>1644.49896640827</v>
      </c>
      <c r="FB72" s="1">
        <v>3</v>
      </c>
      <c r="FC72" s="1">
        <v>1502.29695181908</v>
      </c>
      <c r="FE72" s="1">
        <v>3</v>
      </c>
      <c r="FF72" s="1">
        <v>1677.39096185738</v>
      </c>
      <c r="FJ72" s="5"/>
      <c r="FK72" s="1">
        <v>3</v>
      </c>
      <c r="FL72" s="1">
        <v>868.05723905723903</v>
      </c>
      <c r="FN72" s="1">
        <v>3</v>
      </c>
      <c r="FO72" s="1">
        <v>861.38104089219303</v>
      </c>
      <c r="FQ72" s="1">
        <v>3</v>
      </c>
      <c r="FR72" s="1">
        <v>856.83065953654204</v>
      </c>
      <c r="FT72" s="1">
        <v>3</v>
      </c>
      <c r="FU72" s="1">
        <v>927.07335907335903</v>
      </c>
    </row>
    <row r="73" spans="1:178" x14ac:dyDescent="0.25">
      <c r="A73" s="2"/>
      <c r="B73" s="1" t="s">
        <v>34</v>
      </c>
      <c r="D73" s="1" t="s">
        <v>42</v>
      </c>
      <c r="E73" s="1" t="s">
        <v>34</v>
      </c>
      <c r="G73" s="1" t="s">
        <v>42</v>
      </c>
      <c r="H73" s="1" t="s">
        <v>34</v>
      </c>
      <c r="J73" s="1" t="s">
        <v>42</v>
      </c>
      <c r="K73" s="1" t="s">
        <v>34</v>
      </c>
      <c r="M73" s="1" t="s">
        <v>42</v>
      </c>
      <c r="P73" s="5"/>
      <c r="Q73" s="1" t="s">
        <v>34</v>
      </c>
      <c r="S73" s="1" t="s">
        <v>42</v>
      </c>
      <c r="T73" s="1" t="s">
        <v>34</v>
      </c>
      <c r="V73" s="1" t="s">
        <v>42</v>
      </c>
      <c r="W73" s="1" t="s">
        <v>34</v>
      </c>
      <c r="Y73" s="1" t="s">
        <v>42</v>
      </c>
      <c r="Z73" s="1" t="s">
        <v>34</v>
      </c>
      <c r="AB73" s="1" t="s">
        <v>42</v>
      </c>
      <c r="AE73" s="5"/>
      <c r="AF73" s="1" t="s">
        <v>34</v>
      </c>
      <c r="AH73" s="1" t="s">
        <v>42</v>
      </c>
      <c r="AI73" s="1" t="s">
        <v>34</v>
      </c>
      <c r="AK73" s="1" t="s">
        <v>42</v>
      </c>
      <c r="AL73" s="1" t="s">
        <v>34</v>
      </c>
      <c r="AN73" s="1" t="s">
        <v>42</v>
      </c>
      <c r="AO73" s="1" t="s">
        <v>34</v>
      </c>
      <c r="AQ73" s="1" t="s">
        <v>42</v>
      </c>
      <c r="AT73" s="2"/>
      <c r="AU73" s="1" t="s">
        <v>34</v>
      </c>
      <c r="AW73" s="1" t="s">
        <v>42</v>
      </c>
      <c r="AX73" s="1" t="s">
        <v>34</v>
      </c>
      <c r="AZ73" s="1" t="s">
        <v>42</v>
      </c>
      <c r="BA73" s="1" t="s">
        <v>34</v>
      </c>
      <c r="BC73" s="1" t="s">
        <v>42</v>
      </c>
      <c r="BD73" s="1" t="s">
        <v>34</v>
      </c>
      <c r="BF73" s="1" t="s">
        <v>42</v>
      </c>
      <c r="BI73" s="5"/>
      <c r="BJ73" s="1" t="s">
        <v>34</v>
      </c>
      <c r="BL73" s="1" t="s">
        <v>42</v>
      </c>
      <c r="BM73" s="1" t="s">
        <v>34</v>
      </c>
      <c r="BO73" s="1" t="s">
        <v>42</v>
      </c>
      <c r="BP73" s="1" t="s">
        <v>34</v>
      </c>
      <c r="BR73" s="1" t="s">
        <v>42</v>
      </c>
      <c r="BS73" s="1" t="s">
        <v>34</v>
      </c>
      <c r="BU73" s="1" t="s">
        <v>42</v>
      </c>
      <c r="BX73" s="5"/>
      <c r="BY73" s="1" t="s">
        <v>34</v>
      </c>
      <c r="CA73" s="1" t="s">
        <v>42</v>
      </c>
      <c r="CB73" s="1" t="s">
        <v>34</v>
      </c>
      <c r="CD73" s="1" t="s">
        <v>42</v>
      </c>
      <c r="CE73" s="1" t="s">
        <v>34</v>
      </c>
      <c r="CG73" s="1" t="s">
        <v>42</v>
      </c>
      <c r="CH73" s="1" t="s">
        <v>34</v>
      </c>
      <c r="CJ73" s="1" t="s">
        <v>42</v>
      </c>
      <c r="CM73" s="2"/>
      <c r="CN73" s="1" t="s">
        <v>34</v>
      </c>
      <c r="CP73" s="1" t="s">
        <v>42</v>
      </c>
      <c r="CQ73" s="1" t="s">
        <v>34</v>
      </c>
      <c r="CS73" s="1" t="s">
        <v>42</v>
      </c>
      <c r="CT73" s="1" t="s">
        <v>34</v>
      </c>
      <c r="CV73" s="1" t="s">
        <v>42</v>
      </c>
      <c r="CW73" s="1" t="s">
        <v>34</v>
      </c>
      <c r="CY73" s="1" t="s">
        <v>42</v>
      </c>
      <c r="DB73" s="5"/>
      <c r="DC73" s="1" t="s">
        <v>34</v>
      </c>
      <c r="DE73" s="1" t="s">
        <v>42</v>
      </c>
      <c r="DF73" s="1" t="s">
        <v>34</v>
      </c>
      <c r="DH73" s="1" t="s">
        <v>42</v>
      </c>
      <c r="DI73" s="1" t="s">
        <v>34</v>
      </c>
      <c r="DK73" s="1" t="s">
        <v>42</v>
      </c>
      <c r="DL73" s="1" t="s">
        <v>34</v>
      </c>
      <c r="DN73" s="1" t="s">
        <v>42</v>
      </c>
      <c r="DQ73" s="5"/>
      <c r="DR73" s="1" t="s">
        <v>34</v>
      </c>
      <c r="DT73" s="1" t="s">
        <v>42</v>
      </c>
      <c r="DU73" s="1" t="s">
        <v>34</v>
      </c>
      <c r="DW73" s="1" t="s">
        <v>42</v>
      </c>
      <c r="DX73" s="1" t="s">
        <v>34</v>
      </c>
      <c r="DZ73" s="1" t="s">
        <v>42</v>
      </c>
      <c r="EA73" s="1" t="s">
        <v>34</v>
      </c>
      <c r="EC73" s="1" t="s">
        <v>42</v>
      </c>
      <c r="EF73" s="2"/>
      <c r="EG73" s="1" t="s">
        <v>34</v>
      </c>
      <c r="EI73" s="1" t="s">
        <v>42</v>
      </c>
      <c r="EJ73" s="1" t="s">
        <v>34</v>
      </c>
      <c r="EL73" s="1" t="s">
        <v>42</v>
      </c>
      <c r="EM73" s="1" t="s">
        <v>34</v>
      </c>
      <c r="EO73" s="1" t="s">
        <v>42</v>
      </c>
      <c r="EP73" s="1" t="s">
        <v>34</v>
      </c>
      <c r="ER73" s="1" t="s">
        <v>42</v>
      </c>
      <c r="EU73" s="5"/>
      <c r="EV73" s="1" t="s">
        <v>34</v>
      </c>
      <c r="EX73" s="1" t="s">
        <v>42</v>
      </c>
      <c r="EY73" s="1" t="s">
        <v>34</v>
      </c>
      <c r="FA73" s="1" t="s">
        <v>42</v>
      </c>
      <c r="FB73" s="1" t="s">
        <v>34</v>
      </c>
      <c r="FD73" s="1" t="s">
        <v>42</v>
      </c>
      <c r="FE73" s="1" t="s">
        <v>34</v>
      </c>
      <c r="FG73" s="1" t="s">
        <v>42</v>
      </c>
      <c r="FJ73" s="5"/>
      <c r="FK73" s="1" t="s">
        <v>34</v>
      </c>
      <c r="FM73" s="1" t="s">
        <v>42</v>
      </c>
      <c r="FN73" s="1" t="s">
        <v>34</v>
      </c>
      <c r="FP73" s="1" t="s">
        <v>42</v>
      </c>
      <c r="FQ73" s="1" t="s">
        <v>34</v>
      </c>
      <c r="FS73" s="1" t="s">
        <v>42</v>
      </c>
      <c r="FT73" s="1" t="s">
        <v>34</v>
      </c>
      <c r="FV73" s="1" t="s">
        <v>42</v>
      </c>
    </row>
    <row r="74" spans="1:178" x14ac:dyDescent="0.25">
      <c r="A74" s="2"/>
      <c r="B74" s="1">
        <v>1</v>
      </c>
      <c r="C74" s="1">
        <v>1482.25554705432</v>
      </c>
      <c r="D74" s="1">
        <f>C74-1309</f>
        <v>173.25554705432</v>
      </c>
      <c r="E74" s="1">
        <v>1</v>
      </c>
      <c r="F74" s="1">
        <v>1249.3097055616099</v>
      </c>
      <c r="G74" s="1">
        <f>F74-1245</f>
        <v>4.3097055616099169</v>
      </c>
      <c r="H74" s="1">
        <v>1</v>
      </c>
      <c r="I74" s="1">
        <v>1170.25945470536</v>
      </c>
      <c r="J74" s="1">
        <f>I74-1244</f>
        <v>-73.740545294640015</v>
      </c>
      <c r="K74" s="1">
        <v>1</v>
      </c>
      <c r="L74" s="1">
        <v>1165.5361445783101</v>
      </c>
      <c r="M74" s="1">
        <f>L74-1248</f>
        <v>-82.463855421689914</v>
      </c>
      <c r="P74" s="5"/>
      <c r="Q74" s="1">
        <v>1</v>
      </c>
      <c r="R74" s="1">
        <v>1880.2493415276599</v>
      </c>
      <c r="S74" s="1">
        <f>R74-1918</f>
        <v>-37.750658472340092</v>
      </c>
      <c r="T74" s="1">
        <v>1</v>
      </c>
      <c r="U74" s="1">
        <v>1574.40782698249</v>
      </c>
      <c r="V74" s="1">
        <f>U74-1661</f>
        <v>-86.592173017510049</v>
      </c>
      <c r="W74" s="1">
        <v>1</v>
      </c>
      <c r="X74" s="1">
        <v>1626.1712328767101</v>
      </c>
      <c r="Y74" s="1">
        <f>X74-1458</f>
        <v>168.17123287671006</v>
      </c>
      <c r="Z74" s="1">
        <v>1</v>
      </c>
      <c r="AA74" s="1">
        <v>1644.14343434343</v>
      </c>
      <c r="AB74" s="1">
        <f>AA74-1463</f>
        <v>181.14343434343004</v>
      </c>
      <c r="AE74" s="5"/>
      <c r="AF74" s="1">
        <v>1</v>
      </c>
      <c r="AG74" s="1">
        <v>1083.7829937998199</v>
      </c>
      <c r="AH74" s="1">
        <f>AG74-1020</f>
        <v>63.782993799819906</v>
      </c>
      <c r="AI74" s="1">
        <v>1</v>
      </c>
      <c r="AJ74" s="1">
        <v>1103.82626680455</v>
      </c>
      <c r="AK74" s="1">
        <f>AJ74-1013</f>
        <v>90.826266804549959</v>
      </c>
      <c r="AL74" s="1">
        <v>1</v>
      </c>
      <c r="AM74" s="1">
        <v>1033.4360465116299</v>
      </c>
      <c r="AN74" s="1">
        <f>AM74-1007</f>
        <v>26.436046511629911</v>
      </c>
      <c r="AO74" s="1">
        <v>1</v>
      </c>
      <c r="AP74" s="1">
        <v>1117.68434559453</v>
      </c>
      <c r="AQ74" s="1">
        <f>AP74-1038</f>
        <v>79.684345594529987</v>
      </c>
      <c r="AT74" s="2"/>
      <c r="AU74" s="1">
        <v>1</v>
      </c>
      <c r="AV74" s="1">
        <v>1351.0148911798401</v>
      </c>
      <c r="AW74" s="1">
        <f>AV74-1161</f>
        <v>190.01489117984011</v>
      </c>
      <c r="AX74" s="1">
        <v>1</v>
      </c>
      <c r="AY74" s="1">
        <v>1260.62290862291</v>
      </c>
      <c r="AZ74" s="1">
        <f>AY74-1184</f>
        <v>76.622908622910018</v>
      </c>
      <c r="BA74" s="1">
        <v>1</v>
      </c>
      <c r="BB74" s="1">
        <v>1535.87547169811</v>
      </c>
      <c r="BC74" s="1">
        <f>BB74-1366</f>
        <v>169.87547169811</v>
      </c>
      <c r="BD74" s="1">
        <v>1</v>
      </c>
      <c r="BE74" s="1">
        <v>1370.32122905028</v>
      </c>
      <c r="BF74" s="1">
        <f>BE74-1410</f>
        <v>-39.678770949720047</v>
      </c>
      <c r="BI74" s="5"/>
      <c r="BJ74" s="1">
        <v>1</v>
      </c>
      <c r="BK74" s="1">
        <v>2223.9905325443801</v>
      </c>
      <c r="BL74" s="1">
        <f>BK74-1503</f>
        <v>720.99053254438013</v>
      </c>
      <c r="BM74" s="1">
        <v>1</v>
      </c>
      <c r="BN74" s="1">
        <v>1846.1415356151699</v>
      </c>
      <c r="BO74" s="1">
        <f>BN74-1481</f>
        <v>365.14153561516991</v>
      </c>
      <c r="BP74" s="1">
        <v>1</v>
      </c>
      <c r="BQ74" s="1">
        <v>1751.48988566403</v>
      </c>
      <c r="BR74" s="1">
        <f>BQ74-1436</f>
        <v>315.48988566403</v>
      </c>
      <c r="BS74" s="1">
        <v>1</v>
      </c>
      <c r="BT74" s="1">
        <v>1863.67160278746</v>
      </c>
      <c r="BU74" s="1">
        <f>BT74-1474</f>
        <v>389.67160278745996</v>
      </c>
      <c r="BX74" s="5"/>
      <c r="BY74" s="1">
        <v>1</v>
      </c>
      <c r="BZ74" s="1">
        <v>1283.3880422039899</v>
      </c>
      <c r="CA74" s="1">
        <f>BZ74-1194</f>
        <v>89.388042203989926</v>
      </c>
      <c r="CB74" s="1">
        <v>1</v>
      </c>
      <c r="CC74" s="1">
        <v>1346.58008298755</v>
      </c>
      <c r="CD74" s="1">
        <f>CC74-1253</f>
        <v>93.580082987549986</v>
      </c>
      <c r="CE74" s="1">
        <v>1</v>
      </c>
      <c r="CF74" s="1">
        <v>1270.05514316013</v>
      </c>
      <c r="CG74" s="1">
        <f>CF74-1261</f>
        <v>9.055143160130001</v>
      </c>
      <c r="CH74" s="1">
        <v>1</v>
      </c>
      <c r="CI74" s="1">
        <v>1276.1171366594399</v>
      </c>
      <c r="CJ74" s="1">
        <f>CI74-1198</f>
        <v>78.117136659439893</v>
      </c>
      <c r="CM74" s="2"/>
      <c r="CN74" s="1">
        <v>1</v>
      </c>
      <c r="CO74" s="1">
        <v>1684.2547425474299</v>
      </c>
      <c r="CP74" s="1">
        <f>CO74-1256</f>
        <v>428.25474254742994</v>
      </c>
      <c r="CQ74" s="1">
        <v>1</v>
      </c>
      <c r="CR74" s="1">
        <v>1529.70012091898</v>
      </c>
      <c r="CS74" s="1">
        <f>CR74-1226</f>
        <v>303.70012091898002</v>
      </c>
      <c r="CT74" s="1">
        <v>1</v>
      </c>
      <c r="CU74" s="1">
        <v>1769.9280575539599</v>
      </c>
      <c r="CV74" s="1">
        <f>CU74-1210</f>
        <v>559.92805755395989</v>
      </c>
      <c r="CW74" s="1">
        <v>1</v>
      </c>
      <c r="CX74" s="1">
        <v>1589.32037037037</v>
      </c>
      <c r="CY74" s="1">
        <f>CX74-1230</f>
        <v>359.32037037037003</v>
      </c>
      <c r="DB74" s="5"/>
      <c r="DC74" s="1">
        <v>1</v>
      </c>
      <c r="DD74" s="1">
        <v>2437.8726899384001</v>
      </c>
      <c r="DE74" s="1">
        <f>DD74-1788</f>
        <v>649.87268993840007</v>
      </c>
      <c r="DF74" s="1">
        <v>1</v>
      </c>
      <c r="DG74" s="1">
        <v>2537.8351177730201</v>
      </c>
      <c r="DH74" s="1">
        <f>DG74-1903</f>
        <v>634.8351177730201</v>
      </c>
      <c r="DI74" s="1">
        <v>1</v>
      </c>
      <c r="DJ74" s="1">
        <v>2742.4348230912501</v>
      </c>
      <c r="DK74" s="1">
        <f>DJ74-2859</f>
        <v>-116.56517690874989</v>
      </c>
      <c r="DL74" s="1">
        <v>1</v>
      </c>
      <c r="DM74" s="1">
        <v>2568.6754491018</v>
      </c>
      <c r="DN74" s="1">
        <f>DM74-2616</f>
        <v>-47.324550898199959</v>
      </c>
      <c r="DQ74" s="5"/>
      <c r="DR74" s="1">
        <v>1</v>
      </c>
      <c r="DS74" s="1">
        <v>1762.7153465346501</v>
      </c>
      <c r="DT74" s="1">
        <f>DS74-1561</f>
        <v>201.71534653465005</v>
      </c>
      <c r="DU74" s="1">
        <v>1</v>
      </c>
      <c r="DV74" s="1">
        <v>1511.7206982543601</v>
      </c>
      <c r="DW74" s="1">
        <f>DV74-1268</f>
        <v>243.72069825436006</v>
      </c>
      <c r="DX74" s="1">
        <v>1</v>
      </c>
      <c r="DY74" s="1">
        <v>1456.1411483253601</v>
      </c>
      <c r="DZ74" s="1">
        <f>DY74-1235</f>
        <v>221.14114832536006</v>
      </c>
      <c r="EA74" s="1">
        <v>1</v>
      </c>
      <c r="EB74" s="1">
        <v>1472.4489051094899</v>
      </c>
      <c r="EC74" s="1">
        <f>EB74-1267</f>
        <v>205.44890510948994</v>
      </c>
      <c r="EF74" s="2"/>
      <c r="EG74" s="1">
        <v>1</v>
      </c>
      <c r="EH74" s="1">
        <v>2180.4484848484799</v>
      </c>
      <c r="EI74" s="1">
        <f>EH74-1654</f>
        <v>526.44848484847989</v>
      </c>
      <c r="EJ74" s="1">
        <v>1</v>
      </c>
      <c r="EK74" s="1">
        <v>2599.6434195725501</v>
      </c>
      <c r="EL74" s="1">
        <f>EK74-2218</f>
        <v>381.6434195725501</v>
      </c>
      <c r="EM74" s="1">
        <v>1</v>
      </c>
      <c r="EN74" s="1">
        <v>2442.4140625</v>
      </c>
      <c r="EO74" s="1">
        <f>EN74-1943</f>
        <v>499.4140625</v>
      </c>
      <c r="EP74" s="1">
        <v>1</v>
      </c>
      <c r="EQ74" s="1">
        <v>2227.95891783567</v>
      </c>
      <c r="ER74" s="1">
        <f>EQ74-1661</f>
        <v>566.95891783567004</v>
      </c>
      <c r="EU74" s="5"/>
      <c r="EV74" s="1">
        <v>1</v>
      </c>
      <c r="EW74" s="1">
        <v>2532.1017612524502</v>
      </c>
      <c r="EX74" s="1">
        <f>EW74-2266</f>
        <v>266.10176125245016</v>
      </c>
      <c r="EY74" s="1">
        <v>1</v>
      </c>
      <c r="EZ74" s="1">
        <v>2023.1102439024401</v>
      </c>
      <c r="FA74" s="1">
        <f>EZ74-1604</f>
        <v>419.11024390244006</v>
      </c>
      <c r="FB74" s="1">
        <v>1</v>
      </c>
      <c r="FC74" s="1">
        <v>1882.71593291405</v>
      </c>
      <c r="FD74" s="1">
        <f>FC74-1492</f>
        <v>390.71593291404997</v>
      </c>
      <c r="FE74" s="1">
        <v>1</v>
      </c>
      <c r="FF74" s="1">
        <v>2099.94835262689</v>
      </c>
      <c r="FG74" s="1">
        <f>FF74-1638</f>
        <v>461.94835262689003</v>
      </c>
      <c r="FJ74" s="5"/>
      <c r="FK74" s="1">
        <v>1</v>
      </c>
      <c r="FL74" s="1">
        <v>1368.3800865800899</v>
      </c>
      <c r="FM74" s="1">
        <f t="shared" ref="FM74:FM98" si="52">FL74-845</f>
        <v>523.38008658008994</v>
      </c>
      <c r="FN74" s="1">
        <v>1</v>
      </c>
      <c r="FO74" s="1">
        <v>1310.7457044673499</v>
      </c>
      <c r="FP74" s="1">
        <f t="shared" ref="FP74:FP98" si="53">FO74-845</f>
        <v>465.74570446734992</v>
      </c>
      <c r="FQ74" s="1">
        <v>1</v>
      </c>
      <c r="FR74" s="1">
        <v>1240.3409090909099</v>
      </c>
      <c r="FS74" s="1">
        <f t="shared" ref="FS74:FS98" si="54">FR74-831</f>
        <v>409.34090909090992</v>
      </c>
      <c r="FT74" s="1">
        <v>1</v>
      </c>
      <c r="FU74" s="1">
        <v>1361.4480257856601</v>
      </c>
      <c r="FV74" s="1">
        <f t="shared" ref="FV74:FV98" si="55">FU74-903</f>
        <v>458.44802578566009</v>
      </c>
    </row>
    <row r="75" spans="1:178" x14ac:dyDescent="0.25">
      <c r="A75" s="2"/>
      <c r="B75" s="1">
        <v>2</v>
      </c>
      <c r="C75" s="1">
        <v>1386.65596330275</v>
      </c>
      <c r="D75" s="1">
        <f t="shared" ref="D75:D98" si="56">C75-1309</f>
        <v>77.655963302750024</v>
      </c>
      <c r="E75" s="1">
        <v>2</v>
      </c>
      <c r="F75" s="1">
        <v>1328.6892039258501</v>
      </c>
      <c r="G75" s="1">
        <f t="shared" ref="G75:G98" si="57">F75-1245</f>
        <v>83.689203925850052</v>
      </c>
      <c r="H75" s="1">
        <v>2</v>
      </c>
      <c r="I75" s="1">
        <v>1208.26121372032</v>
      </c>
      <c r="J75" s="1">
        <f t="shared" ref="J75:J98" si="58">I75-1244</f>
        <v>-35.738786279679971</v>
      </c>
      <c r="K75" s="1">
        <v>2</v>
      </c>
      <c r="L75" s="1">
        <v>1232.08313539192</v>
      </c>
      <c r="M75" s="1">
        <f t="shared" ref="M75:M98" si="59">L75-1248</f>
        <v>-15.916864608080004</v>
      </c>
      <c r="P75" s="5"/>
      <c r="Q75" s="1">
        <v>2</v>
      </c>
      <c r="R75" s="1">
        <v>1954.3068081343899</v>
      </c>
      <c r="S75" s="1">
        <f t="shared" ref="S75:S98" si="60">R75-1918</f>
        <v>36.306808134389939</v>
      </c>
      <c r="T75" s="1">
        <v>2</v>
      </c>
      <c r="U75" s="1">
        <v>1624.9948770491801</v>
      </c>
      <c r="V75" s="1">
        <f t="shared" ref="V75:V98" si="61">U75-1661</f>
        <v>-36.005122950819896</v>
      </c>
      <c r="W75" s="1">
        <v>2</v>
      </c>
      <c r="X75" s="1">
        <v>1588.3344768439099</v>
      </c>
      <c r="Y75" s="1">
        <f t="shared" ref="Y75:Y98" si="62">X75-1458</f>
        <v>130.3344768439099</v>
      </c>
      <c r="Z75" s="1">
        <v>2</v>
      </c>
      <c r="AA75" s="1">
        <v>1473.30668016194</v>
      </c>
      <c r="AB75" s="1">
        <f t="shared" ref="AB75:AB98" si="63">AA75-1463</f>
        <v>10.306680161939994</v>
      </c>
      <c r="AE75" s="5"/>
      <c r="AF75" s="1">
        <v>2</v>
      </c>
      <c r="AG75" s="1">
        <v>1078.6942959001799</v>
      </c>
      <c r="AH75" s="1">
        <f t="shared" ref="AH75:AH98" si="64">AG75-1020</f>
        <v>58.694295900179895</v>
      </c>
      <c r="AI75" s="1">
        <v>2</v>
      </c>
      <c r="AJ75" s="1">
        <v>1217.60802469136</v>
      </c>
      <c r="AK75" s="1">
        <f t="shared" ref="AK75:AK98" si="65">AJ75-1013</f>
        <v>204.60802469136001</v>
      </c>
      <c r="AL75" s="1">
        <v>2</v>
      </c>
      <c r="AM75" s="1">
        <v>1145.29817275748</v>
      </c>
      <c r="AN75" s="1">
        <f t="shared" ref="AN75:AN98" si="66">AM75-1007</f>
        <v>138.29817275747996</v>
      </c>
      <c r="AO75" s="1">
        <v>2</v>
      </c>
      <c r="AP75" s="1">
        <v>1132.0528109029001</v>
      </c>
      <c r="AQ75" s="1">
        <f t="shared" ref="AQ75:AQ98" si="67">AP75-1038</f>
        <v>94.052810902900092</v>
      </c>
      <c r="AT75" s="2"/>
      <c r="AU75" s="1">
        <v>2</v>
      </c>
      <c r="AV75" s="1">
        <v>1324.2373853211</v>
      </c>
      <c r="AW75" s="1">
        <f t="shared" ref="AW75:AW98" si="68">AV75-1161</f>
        <v>163.23738532109996</v>
      </c>
      <c r="AX75" s="1">
        <v>2</v>
      </c>
      <c r="AY75" s="1">
        <v>1272.1347607052901</v>
      </c>
      <c r="AZ75" s="1">
        <f t="shared" ref="AZ75:AZ98" si="69">AY75-1184</f>
        <v>88.134760705290091</v>
      </c>
      <c r="BA75" s="1">
        <v>2</v>
      </c>
      <c r="BB75" s="1">
        <v>1681.84433374844</v>
      </c>
      <c r="BC75" s="1">
        <f t="shared" ref="BC75:BC98" si="70">BB75-1366</f>
        <v>315.84433374844002</v>
      </c>
      <c r="BD75" s="1">
        <v>2</v>
      </c>
      <c r="BE75" s="1">
        <v>1419.7878504672899</v>
      </c>
      <c r="BF75" s="1">
        <f t="shared" ref="BF75:BF98" si="71">BE75-1410</f>
        <v>9.7878504672898998</v>
      </c>
      <c r="BI75" s="5"/>
      <c r="BJ75" s="1">
        <v>2</v>
      </c>
      <c r="BK75" s="1">
        <v>2108.7622461170799</v>
      </c>
      <c r="BL75" s="1">
        <f t="shared" ref="BL75:BL98" si="72">BK75-1503</f>
        <v>605.76224611707994</v>
      </c>
      <c r="BM75" s="1">
        <v>2</v>
      </c>
      <c r="BN75" s="1">
        <v>1818.15321100917</v>
      </c>
      <c r="BO75" s="1">
        <f t="shared" ref="BO75:BO98" si="73">BN75-1481</f>
        <v>337.15321100917004</v>
      </c>
      <c r="BP75" s="1">
        <v>2</v>
      </c>
      <c r="BQ75" s="1">
        <v>1751.1454703832801</v>
      </c>
      <c r="BR75" s="1">
        <f t="shared" ref="BR75:BR98" si="74">BQ75-1436</f>
        <v>315.1454703832801</v>
      </c>
      <c r="BS75" s="1">
        <v>2</v>
      </c>
      <c r="BT75" s="1">
        <v>1957.0575601374601</v>
      </c>
      <c r="BU75" s="1">
        <f t="shared" ref="BU75:BU98" si="75">BT75-1474</f>
        <v>483.05756013746009</v>
      </c>
      <c r="BX75" s="5"/>
      <c r="BY75" s="1">
        <v>2</v>
      </c>
      <c r="BZ75" s="1">
        <v>1238.0169286578</v>
      </c>
      <c r="CA75" s="1">
        <f t="shared" ref="CA75:CA98" si="76">BZ75-1194</f>
        <v>44.016928657800008</v>
      </c>
      <c r="CB75" s="1">
        <v>2</v>
      </c>
      <c r="CC75" s="1">
        <v>1484.9873843565999</v>
      </c>
      <c r="CD75" s="1">
        <f t="shared" ref="CD75:CD98" si="77">CC75-1253</f>
        <v>231.98738435659993</v>
      </c>
      <c r="CE75" s="1">
        <v>2</v>
      </c>
      <c r="CF75" s="1">
        <v>1348.0973262032101</v>
      </c>
      <c r="CG75" s="1">
        <f t="shared" ref="CG75:CG98" si="78">CF75-1261</f>
        <v>87.097326203210059</v>
      </c>
      <c r="CH75" s="1">
        <v>2</v>
      </c>
      <c r="CI75" s="1">
        <v>1413.7997835497799</v>
      </c>
      <c r="CJ75" s="1">
        <f t="shared" ref="CJ75:CJ98" si="79">CI75-1198</f>
        <v>215.79978354977993</v>
      </c>
      <c r="CM75" s="2"/>
      <c r="CN75" s="1">
        <v>2</v>
      </c>
      <c r="CO75" s="1">
        <v>1707.2615803814699</v>
      </c>
      <c r="CP75" s="1">
        <f t="shared" ref="CP75:CP98" si="80">CO75-1256</f>
        <v>451.26158038146991</v>
      </c>
      <c r="CQ75" s="1">
        <v>2</v>
      </c>
      <c r="CR75" s="1">
        <v>1605.7681331747899</v>
      </c>
      <c r="CS75" s="1">
        <f t="shared" ref="CS75:CS98" si="81">CR75-1226</f>
        <v>379.76813317478991</v>
      </c>
      <c r="CT75" s="1">
        <v>2</v>
      </c>
      <c r="CU75" s="1">
        <v>1559.6814964610701</v>
      </c>
      <c r="CV75" s="1">
        <f t="shared" ref="CV75:CV98" si="82">CU75-1210</f>
        <v>349.68149646107008</v>
      </c>
      <c r="CW75" s="1">
        <v>2</v>
      </c>
      <c r="CX75" s="1">
        <v>1643.4832713754599</v>
      </c>
      <c r="CY75" s="1">
        <f t="shared" ref="CY75:CY98" si="83">CX75-1230</f>
        <v>413.48327137545994</v>
      </c>
      <c r="DB75" s="5"/>
      <c r="DC75" s="1">
        <v>2</v>
      </c>
      <c r="DD75" s="1">
        <v>2469.97523219814</v>
      </c>
      <c r="DE75" s="1">
        <f t="shared" ref="DE75:DE98" si="84">DD75-1788</f>
        <v>681.97523219814002</v>
      </c>
      <c r="DF75" s="1">
        <v>2</v>
      </c>
      <c r="DG75" s="1">
        <v>2511.7987152034302</v>
      </c>
      <c r="DH75" s="1">
        <f t="shared" ref="DH75:DH98" si="85">DG75-1903</f>
        <v>608.79871520343022</v>
      </c>
      <c r="DI75" s="1">
        <v>2</v>
      </c>
      <c r="DJ75" s="1">
        <v>2823.10179076343</v>
      </c>
      <c r="DK75" s="1">
        <f t="shared" ref="DK75:DK98" si="86">DJ75-2859</f>
        <v>-35.898209236569983</v>
      </c>
      <c r="DL75" s="1">
        <v>2</v>
      </c>
      <c r="DM75" s="1">
        <v>2656.2544589774102</v>
      </c>
      <c r="DN75" s="1">
        <f t="shared" ref="DN75:DN98" si="87">DM75-2616</f>
        <v>40.254458977410195</v>
      </c>
      <c r="DQ75" s="5"/>
      <c r="DR75" s="1">
        <v>2</v>
      </c>
      <c r="DS75" s="1">
        <v>1813.52689486553</v>
      </c>
      <c r="DT75" s="1">
        <f t="shared" ref="DT75:DT98" si="88">DS75-1561</f>
        <v>252.52689486553004</v>
      </c>
      <c r="DU75" s="1">
        <v>2</v>
      </c>
      <c r="DV75" s="1">
        <v>1650.68085106383</v>
      </c>
      <c r="DW75" s="1">
        <f t="shared" ref="DW75:DW98" si="89">DV75-1268</f>
        <v>382.68085106383</v>
      </c>
      <c r="DX75" s="1">
        <v>2</v>
      </c>
      <c r="DY75" s="1">
        <v>1518.01071428571</v>
      </c>
      <c r="DZ75" s="1">
        <f t="shared" ref="DZ75:DZ98" si="90">DY75-1235</f>
        <v>283.01071428571004</v>
      </c>
      <c r="EA75" s="1">
        <v>2</v>
      </c>
      <c r="EB75" s="1">
        <v>1511.4091456077001</v>
      </c>
      <c r="EC75" s="1">
        <f t="shared" ref="EC75:EC98" si="91">EB75-1267</f>
        <v>244.40914560770011</v>
      </c>
      <c r="EF75" s="2"/>
      <c r="EG75" s="1">
        <v>2</v>
      </c>
      <c r="EH75" s="1">
        <v>2322.3017031630202</v>
      </c>
      <c r="EI75" s="1">
        <f t="shared" ref="EI75:EI98" si="92">EH75-1654</f>
        <v>668.30170316302019</v>
      </c>
      <c r="EJ75" s="1">
        <v>2</v>
      </c>
      <c r="EK75" s="1">
        <v>2813.8627002288299</v>
      </c>
      <c r="EL75" s="1">
        <f t="shared" ref="EL75:EL98" si="93">EK75-2218</f>
        <v>595.86270022882991</v>
      </c>
      <c r="EM75" s="1">
        <v>2</v>
      </c>
      <c r="EN75" s="1">
        <v>2680.2157622739001</v>
      </c>
      <c r="EO75" s="1">
        <f t="shared" ref="EO75:EO98" si="94">EN75-1943</f>
        <v>737.21576227390005</v>
      </c>
      <c r="EP75" s="1">
        <v>2</v>
      </c>
      <c r="EQ75" s="1">
        <v>2513.404</v>
      </c>
      <c r="ER75" s="1">
        <f t="shared" ref="ER75:ER98" si="95">EQ75-1661</f>
        <v>852.404</v>
      </c>
      <c r="EU75" s="5"/>
      <c r="EV75" s="1">
        <v>2</v>
      </c>
      <c r="EW75" s="1">
        <v>2775.3982300885</v>
      </c>
      <c r="EX75" s="1">
        <f t="shared" ref="EX75:EX98" si="96">EW75-2266</f>
        <v>509.39823008849999</v>
      </c>
      <c r="EY75" s="1">
        <v>2</v>
      </c>
      <c r="EZ75" s="1">
        <v>2001</v>
      </c>
      <c r="FA75" s="1">
        <f t="shared" ref="FA75:FA98" si="97">EZ75-1604</f>
        <v>397</v>
      </c>
      <c r="FB75" s="1">
        <v>2</v>
      </c>
      <c r="FC75" s="1">
        <v>1927.5301587301601</v>
      </c>
      <c r="FD75" s="1">
        <f t="shared" ref="FD75:FD98" si="98">FC75-1492</f>
        <v>435.53015873016011</v>
      </c>
      <c r="FE75" s="1">
        <v>2</v>
      </c>
      <c r="FF75" s="1">
        <v>2469.8032200357802</v>
      </c>
      <c r="FG75" s="1">
        <f t="shared" ref="FG75:FG98" si="99">FF75-1638</f>
        <v>831.80322003578021</v>
      </c>
      <c r="FJ75" s="5"/>
      <c r="FK75" s="1">
        <v>2</v>
      </c>
      <c r="FL75" s="1">
        <v>1294.6331877729299</v>
      </c>
      <c r="FM75" s="1">
        <f t="shared" si="52"/>
        <v>449.63318777292989</v>
      </c>
      <c r="FN75" s="1">
        <v>2</v>
      </c>
      <c r="FO75" s="1">
        <v>1209.1851428571399</v>
      </c>
      <c r="FP75" s="1">
        <f t="shared" si="53"/>
        <v>364.18514285713991</v>
      </c>
      <c r="FQ75" s="1">
        <v>2</v>
      </c>
      <c r="FR75" s="1">
        <v>1389.5160944206</v>
      </c>
      <c r="FS75" s="1">
        <f t="shared" si="54"/>
        <v>558.51609442059998</v>
      </c>
      <c r="FT75" s="1">
        <v>2</v>
      </c>
      <c r="FU75" s="1">
        <v>1366.98700243704</v>
      </c>
      <c r="FV75" s="1">
        <f t="shared" si="55"/>
        <v>463.98700243704002</v>
      </c>
    </row>
    <row r="76" spans="1:178" x14ac:dyDescent="0.25">
      <c r="A76" s="2"/>
      <c r="B76" s="1">
        <v>3</v>
      </c>
      <c r="C76" s="1">
        <v>1377.62595419847</v>
      </c>
      <c r="D76" s="1">
        <f t="shared" si="56"/>
        <v>68.625954198470026</v>
      </c>
      <c r="E76" s="1">
        <v>3</v>
      </c>
      <c r="F76" s="1">
        <v>1372.27184466019</v>
      </c>
      <c r="G76" s="1">
        <f t="shared" si="57"/>
        <v>127.27184466019003</v>
      </c>
      <c r="H76" s="1">
        <v>3</v>
      </c>
      <c r="I76" s="1">
        <v>1227.6252204585501</v>
      </c>
      <c r="J76" s="1">
        <f t="shared" si="58"/>
        <v>-16.374779541449925</v>
      </c>
      <c r="K76" s="1">
        <v>3</v>
      </c>
      <c r="L76" s="1">
        <v>1211.09928229665</v>
      </c>
      <c r="M76" s="1">
        <f t="shared" si="59"/>
        <v>-36.900717703349983</v>
      </c>
      <c r="P76" s="5"/>
      <c r="Q76" s="1">
        <v>3</v>
      </c>
      <c r="R76" s="1">
        <v>1866.49955947137</v>
      </c>
      <c r="S76" s="1">
        <f t="shared" si="60"/>
        <v>-51.500440528629952</v>
      </c>
      <c r="T76" s="1">
        <v>3</v>
      </c>
      <c r="U76" s="1">
        <v>1685.6175257732</v>
      </c>
      <c r="V76" s="1">
        <f t="shared" si="61"/>
        <v>24.617525773199986</v>
      </c>
      <c r="W76" s="1">
        <v>3</v>
      </c>
      <c r="X76" s="1">
        <v>1512.99571550985</v>
      </c>
      <c r="Y76" s="1">
        <f t="shared" si="62"/>
        <v>54.995715509850015</v>
      </c>
      <c r="Z76" s="1">
        <v>3</v>
      </c>
      <c r="AA76" s="1">
        <v>1462.0983935743</v>
      </c>
      <c r="AB76" s="1">
        <f t="shared" si="63"/>
        <v>-0.90160642570003802</v>
      </c>
      <c r="AE76" s="5"/>
      <c r="AF76" s="1">
        <v>3</v>
      </c>
      <c r="AG76" s="1">
        <v>1043.5616681455199</v>
      </c>
      <c r="AH76" s="1">
        <f t="shared" si="64"/>
        <v>23.561668145519889</v>
      </c>
      <c r="AI76" s="1">
        <v>3</v>
      </c>
      <c r="AJ76" s="1">
        <v>1106.3717549324999</v>
      </c>
      <c r="AK76" s="1">
        <f t="shared" si="65"/>
        <v>93.371754932499925</v>
      </c>
      <c r="AL76" s="1">
        <v>3</v>
      </c>
      <c r="AM76" s="1">
        <v>1094.3363787375399</v>
      </c>
      <c r="AN76" s="1">
        <f t="shared" si="66"/>
        <v>87.336378737539917</v>
      </c>
      <c r="AO76" s="1">
        <v>3</v>
      </c>
      <c r="AP76" s="1">
        <v>1202.4965753424699</v>
      </c>
      <c r="AQ76" s="1">
        <f t="shared" si="67"/>
        <v>164.4965753424699</v>
      </c>
      <c r="AT76" s="2"/>
      <c r="AU76" s="1">
        <v>3</v>
      </c>
      <c r="AV76" s="1">
        <v>1497.9715909090901</v>
      </c>
      <c r="AW76" s="1">
        <f t="shared" si="68"/>
        <v>336.97159090909008</v>
      </c>
      <c r="AX76" s="1">
        <v>3</v>
      </c>
      <c r="AY76" s="1">
        <v>1423.98084291188</v>
      </c>
      <c r="AZ76" s="1">
        <f t="shared" si="69"/>
        <v>239.98084291188002</v>
      </c>
      <c r="BA76" s="1">
        <v>3</v>
      </c>
      <c r="BB76" s="1">
        <v>1481.6954887218001</v>
      </c>
      <c r="BC76" s="1">
        <f t="shared" si="70"/>
        <v>115.69548872180007</v>
      </c>
      <c r="BD76" s="1">
        <v>3</v>
      </c>
      <c r="BE76" s="1">
        <v>1388.4948356807499</v>
      </c>
      <c r="BF76" s="1">
        <f t="shared" si="71"/>
        <v>-21.505164319250071</v>
      </c>
      <c r="BI76" s="5"/>
      <c r="BJ76" s="1">
        <v>3</v>
      </c>
      <c r="BK76" s="1">
        <v>2116.03399765533</v>
      </c>
      <c r="BL76" s="1">
        <f t="shared" si="72"/>
        <v>613.03399765533004</v>
      </c>
      <c r="BM76" s="1">
        <v>3</v>
      </c>
      <c r="BN76" s="1">
        <v>1984.80624426079</v>
      </c>
      <c r="BO76" s="1">
        <f t="shared" si="73"/>
        <v>503.80624426078998</v>
      </c>
      <c r="BP76" s="1">
        <v>3</v>
      </c>
      <c r="BQ76" s="1">
        <v>1765.99647887324</v>
      </c>
      <c r="BR76" s="1">
        <f t="shared" si="74"/>
        <v>329.99647887323999</v>
      </c>
      <c r="BS76" s="1">
        <v>3</v>
      </c>
      <c r="BT76" s="1">
        <v>2041.05954465849</v>
      </c>
      <c r="BU76" s="1">
        <f t="shared" si="75"/>
        <v>567.05954465849004</v>
      </c>
      <c r="BX76" s="5"/>
      <c r="BY76" s="1">
        <v>3</v>
      </c>
      <c r="BZ76" s="1">
        <v>1318.9471830985899</v>
      </c>
      <c r="CA76" s="1">
        <f t="shared" si="76"/>
        <v>124.9471830985899</v>
      </c>
      <c r="CB76" s="1">
        <v>3</v>
      </c>
      <c r="CC76" s="1">
        <v>1439.64611486486</v>
      </c>
      <c r="CD76" s="1">
        <f t="shared" si="77"/>
        <v>186.64611486486001</v>
      </c>
      <c r="CE76" s="1">
        <v>3</v>
      </c>
      <c r="CF76" s="1">
        <v>1323.90106382979</v>
      </c>
      <c r="CG76" s="1">
        <f t="shared" si="78"/>
        <v>62.901063829790019</v>
      </c>
      <c r="CH76" s="1">
        <v>3</v>
      </c>
      <c r="CI76" s="1">
        <v>1356.92077087794</v>
      </c>
      <c r="CJ76" s="1">
        <f t="shared" si="79"/>
        <v>158.92077087793996</v>
      </c>
      <c r="CM76" s="2"/>
      <c r="CN76" s="1">
        <v>3</v>
      </c>
      <c r="CO76" s="1">
        <v>1667.0200364298701</v>
      </c>
      <c r="CP76" s="1">
        <f t="shared" si="80"/>
        <v>411.02003642987006</v>
      </c>
      <c r="CQ76" s="1">
        <v>3</v>
      </c>
      <c r="CR76" s="1">
        <v>1579.97604790419</v>
      </c>
      <c r="CS76" s="1">
        <f t="shared" si="81"/>
        <v>353.97604790418995</v>
      </c>
      <c r="CT76" s="1">
        <v>3</v>
      </c>
      <c r="CU76" s="1">
        <v>1630.00203252033</v>
      </c>
      <c r="CV76" s="1">
        <f t="shared" si="82"/>
        <v>420.00203252032998</v>
      </c>
      <c r="CW76" s="1">
        <v>3</v>
      </c>
      <c r="CX76" s="1">
        <v>1745.2240896358501</v>
      </c>
      <c r="CY76" s="1">
        <f t="shared" si="83"/>
        <v>515.22408963585008</v>
      </c>
      <c r="DB76" s="5"/>
      <c r="DC76" s="1">
        <v>3</v>
      </c>
      <c r="DD76" s="1">
        <v>2394.68743615935</v>
      </c>
      <c r="DE76" s="1">
        <f t="shared" si="84"/>
        <v>606.68743615935</v>
      </c>
      <c r="DF76" s="1">
        <v>3</v>
      </c>
      <c r="DG76" s="1">
        <v>2657.96908315565</v>
      </c>
      <c r="DH76" s="1">
        <f t="shared" si="85"/>
        <v>754.96908315564997</v>
      </c>
      <c r="DI76" s="1">
        <v>3</v>
      </c>
      <c r="DJ76" s="1">
        <v>2766.7502338634199</v>
      </c>
      <c r="DK76" s="1">
        <f t="shared" si="86"/>
        <v>-92.249766136580092</v>
      </c>
      <c r="DL76" s="1">
        <v>3</v>
      </c>
      <c r="DM76" s="1">
        <v>2561.2520908004799</v>
      </c>
      <c r="DN76" s="1">
        <f t="shared" si="87"/>
        <v>-54.747909199520109</v>
      </c>
      <c r="DQ76" s="5"/>
      <c r="DR76" s="1">
        <v>3</v>
      </c>
      <c r="DS76" s="1">
        <v>1938.0470297029699</v>
      </c>
      <c r="DT76" s="1">
        <f t="shared" si="88"/>
        <v>377.04702970296989</v>
      </c>
      <c r="DU76" s="1">
        <v>3</v>
      </c>
      <c r="DV76" s="1">
        <v>1713.6621118012399</v>
      </c>
      <c r="DW76" s="1">
        <f t="shared" si="89"/>
        <v>445.66211180123992</v>
      </c>
      <c r="DX76" s="1">
        <v>3</v>
      </c>
      <c r="DY76" s="1">
        <v>1558.24014336918</v>
      </c>
      <c r="DZ76" s="1">
        <f t="shared" si="90"/>
        <v>323.24014336918003</v>
      </c>
      <c r="EA76" s="1">
        <v>3</v>
      </c>
      <c r="EB76" s="1">
        <v>1507.3733493397399</v>
      </c>
      <c r="EC76" s="1">
        <f t="shared" si="91"/>
        <v>240.37334933973989</v>
      </c>
      <c r="EF76" s="2"/>
      <c r="EG76" s="1">
        <v>3</v>
      </c>
      <c r="EH76" s="1">
        <v>2589.23529411765</v>
      </c>
      <c r="EI76" s="1">
        <f t="shared" si="92"/>
        <v>935.23529411765003</v>
      </c>
      <c r="EJ76" s="1">
        <v>3</v>
      </c>
      <c r="EK76" s="1">
        <v>2917.2103487064101</v>
      </c>
      <c r="EL76" s="1">
        <f t="shared" si="93"/>
        <v>699.21034870641006</v>
      </c>
      <c r="EM76" s="1">
        <v>3</v>
      </c>
      <c r="EN76" s="1">
        <v>2688.3761232349202</v>
      </c>
      <c r="EO76" s="1">
        <f t="shared" si="94"/>
        <v>745.37612323492021</v>
      </c>
      <c r="EP76" s="1">
        <v>3</v>
      </c>
      <c r="EQ76" s="1">
        <v>2402.4614614614602</v>
      </c>
      <c r="ER76" s="1">
        <f t="shared" si="95"/>
        <v>741.4614614614602</v>
      </c>
      <c r="EU76" s="5"/>
      <c r="EV76" s="1">
        <v>3</v>
      </c>
      <c r="EW76" s="1">
        <v>2615.19621513944</v>
      </c>
      <c r="EX76" s="1">
        <f t="shared" si="96"/>
        <v>349.19621513944003</v>
      </c>
      <c r="EY76" s="1">
        <v>3</v>
      </c>
      <c r="EZ76" s="1">
        <v>2007.5770750988099</v>
      </c>
      <c r="FA76" s="1">
        <f t="shared" si="97"/>
        <v>403.57707509880993</v>
      </c>
      <c r="FB76" s="1">
        <v>3</v>
      </c>
      <c r="FC76" s="1">
        <v>2052.0084835631001</v>
      </c>
      <c r="FD76" s="1">
        <f t="shared" si="98"/>
        <v>560.00848356310007</v>
      </c>
      <c r="FE76" s="1">
        <v>3</v>
      </c>
      <c r="FF76" s="1">
        <v>1964.48444444444</v>
      </c>
      <c r="FG76" s="1">
        <f t="shared" si="99"/>
        <v>326.48444444443999</v>
      </c>
      <c r="FJ76" s="5"/>
      <c r="FK76" s="1">
        <v>3</v>
      </c>
      <c r="FL76" s="1">
        <v>1745.20606060606</v>
      </c>
      <c r="FM76" s="1">
        <f t="shared" si="52"/>
        <v>900.20606060605996</v>
      </c>
      <c r="FN76" s="1">
        <v>3</v>
      </c>
      <c r="FO76" s="1">
        <v>1232.40549828179</v>
      </c>
      <c r="FP76" s="1">
        <f t="shared" si="53"/>
        <v>387.40549828178996</v>
      </c>
      <c r="FQ76" s="1">
        <v>3</v>
      </c>
      <c r="FR76" s="1">
        <v>1563.4576086956499</v>
      </c>
      <c r="FS76" s="1">
        <f t="shared" si="54"/>
        <v>732.45760869564992</v>
      </c>
      <c r="FT76" s="1">
        <v>3</v>
      </c>
      <c r="FU76" s="1">
        <v>1241.3924466338301</v>
      </c>
      <c r="FV76" s="1">
        <f t="shared" si="55"/>
        <v>338.3924466338301</v>
      </c>
    </row>
    <row r="77" spans="1:178" x14ac:dyDescent="0.25">
      <c r="A77" s="2"/>
      <c r="B77" s="1">
        <v>4</v>
      </c>
      <c r="C77" s="1">
        <v>1469.48982667671</v>
      </c>
      <c r="D77" s="1">
        <f t="shared" si="56"/>
        <v>160.48982667670998</v>
      </c>
      <c r="E77" s="1">
        <v>4</v>
      </c>
      <c r="F77" s="1">
        <v>1416.0852211434701</v>
      </c>
      <c r="G77" s="1">
        <f t="shared" si="57"/>
        <v>171.08522114347011</v>
      </c>
      <c r="H77" s="1">
        <v>4</v>
      </c>
      <c r="I77" s="1">
        <v>1430.8926701570699</v>
      </c>
      <c r="J77" s="1">
        <f t="shared" si="58"/>
        <v>186.89267015706992</v>
      </c>
      <c r="K77" s="1">
        <v>4</v>
      </c>
      <c r="L77" s="1">
        <v>1611.4928229665099</v>
      </c>
      <c r="M77" s="1">
        <f t="shared" si="59"/>
        <v>363.49282296650995</v>
      </c>
      <c r="P77" s="5"/>
      <c r="Q77" s="1">
        <v>4</v>
      </c>
      <c r="R77" s="1">
        <v>1931.5399473222101</v>
      </c>
      <c r="S77" s="1">
        <f t="shared" si="60"/>
        <v>13.539947322210082</v>
      </c>
      <c r="T77" s="1">
        <v>4</v>
      </c>
      <c r="U77" s="1">
        <v>1665.18191161357</v>
      </c>
      <c r="V77" s="1">
        <f t="shared" si="61"/>
        <v>4.1819116135700369</v>
      </c>
      <c r="W77" s="1">
        <v>4</v>
      </c>
      <c r="X77" s="1">
        <v>1778.3073630137001</v>
      </c>
      <c r="Y77" s="1">
        <f t="shared" si="62"/>
        <v>320.30736301370007</v>
      </c>
      <c r="Z77" s="1">
        <v>4</v>
      </c>
      <c r="AA77" s="1">
        <v>1514.1163967611301</v>
      </c>
      <c r="AB77" s="1">
        <f t="shared" si="63"/>
        <v>51.11639676113009</v>
      </c>
      <c r="AE77" s="5"/>
      <c r="AF77" s="1">
        <v>4</v>
      </c>
      <c r="AG77" s="1">
        <v>1143.28230088496</v>
      </c>
      <c r="AH77" s="1">
        <f t="shared" si="64"/>
        <v>123.28230088496002</v>
      </c>
      <c r="AI77" s="1">
        <v>4</v>
      </c>
      <c r="AJ77" s="1">
        <v>1198.7456049638099</v>
      </c>
      <c r="AK77" s="1">
        <f t="shared" si="65"/>
        <v>185.74560496380991</v>
      </c>
      <c r="AL77" s="1">
        <v>4</v>
      </c>
      <c r="AM77" s="1">
        <v>1123.8856427379001</v>
      </c>
      <c r="AN77" s="1">
        <f t="shared" si="66"/>
        <v>116.88564273790007</v>
      </c>
      <c r="AO77" s="1">
        <v>4</v>
      </c>
      <c r="AP77" s="1">
        <v>1428.5385273972599</v>
      </c>
      <c r="AQ77" s="1">
        <f t="shared" si="67"/>
        <v>390.53852739725994</v>
      </c>
      <c r="AT77" s="2"/>
      <c r="AU77" s="1">
        <v>4</v>
      </c>
      <c r="AV77" s="1">
        <v>1348.7121729237799</v>
      </c>
      <c r="AW77" s="1">
        <f t="shared" si="68"/>
        <v>187.71217292377992</v>
      </c>
      <c r="AX77" s="1">
        <v>4</v>
      </c>
      <c r="AY77" s="1">
        <v>1281.5802310654699</v>
      </c>
      <c r="AZ77" s="1">
        <f t="shared" si="69"/>
        <v>97.580231065469889</v>
      </c>
      <c r="BA77" s="1">
        <v>4</v>
      </c>
      <c r="BB77" s="1">
        <v>1532.90759493671</v>
      </c>
      <c r="BC77" s="1">
        <f t="shared" si="70"/>
        <v>166.90759493670998</v>
      </c>
      <c r="BD77" s="1">
        <v>4</v>
      </c>
      <c r="BE77" s="1">
        <v>1436.96200185357</v>
      </c>
      <c r="BF77" s="1">
        <f t="shared" si="71"/>
        <v>26.962001853569973</v>
      </c>
      <c r="BI77" s="5"/>
      <c r="BJ77" s="1">
        <v>4</v>
      </c>
      <c r="BK77" s="1">
        <v>2242.7005988023998</v>
      </c>
      <c r="BL77" s="1">
        <f t="shared" si="72"/>
        <v>739.70059880239978</v>
      </c>
      <c r="BM77" s="1">
        <v>4</v>
      </c>
      <c r="BN77" s="1">
        <v>1980.9954044117601</v>
      </c>
      <c r="BO77" s="1">
        <f t="shared" si="73"/>
        <v>499.99540441176009</v>
      </c>
      <c r="BP77" s="1">
        <v>4</v>
      </c>
      <c r="BQ77" s="1">
        <v>1786.57797356828</v>
      </c>
      <c r="BR77" s="1">
        <f t="shared" si="74"/>
        <v>350.57797356827996</v>
      </c>
      <c r="BS77" s="1">
        <v>4</v>
      </c>
      <c r="BT77" s="1">
        <v>2026.8715517241401</v>
      </c>
      <c r="BU77" s="1">
        <f t="shared" si="75"/>
        <v>552.87155172414009</v>
      </c>
      <c r="BX77" s="5"/>
      <c r="BY77" s="1">
        <v>4</v>
      </c>
      <c r="BZ77" s="1">
        <v>1331.9340400471101</v>
      </c>
      <c r="CA77" s="1">
        <f t="shared" si="76"/>
        <v>137.9340400471101</v>
      </c>
      <c r="CB77" s="1">
        <v>4</v>
      </c>
      <c r="CC77" s="1">
        <v>1548.1679324894501</v>
      </c>
      <c r="CD77" s="1">
        <f t="shared" si="77"/>
        <v>295.1679324894501</v>
      </c>
      <c r="CE77" s="1">
        <v>4</v>
      </c>
      <c r="CF77" s="1">
        <v>1367.2267379679099</v>
      </c>
      <c r="CG77" s="1">
        <f t="shared" si="78"/>
        <v>106.22673796790991</v>
      </c>
      <c r="CH77" s="1">
        <v>4</v>
      </c>
      <c r="CI77" s="1">
        <v>1346.0075349838501</v>
      </c>
      <c r="CJ77" s="1">
        <f t="shared" si="79"/>
        <v>148.00753498385006</v>
      </c>
      <c r="CM77" s="2"/>
      <c r="CN77" s="1">
        <v>4</v>
      </c>
      <c r="CO77" s="1">
        <v>1676.47042766151</v>
      </c>
      <c r="CP77" s="1">
        <f t="shared" si="80"/>
        <v>420.47042766151003</v>
      </c>
      <c r="CQ77" s="1">
        <v>4</v>
      </c>
      <c r="CR77" s="1">
        <v>1591.5072115384601</v>
      </c>
      <c r="CS77" s="1">
        <f t="shared" si="81"/>
        <v>365.50721153846007</v>
      </c>
      <c r="CT77" s="1">
        <v>4</v>
      </c>
      <c r="CU77" s="1">
        <v>1693.6847935548799</v>
      </c>
      <c r="CV77" s="1">
        <f t="shared" si="82"/>
        <v>483.68479355487989</v>
      </c>
      <c r="CW77" s="1">
        <v>4</v>
      </c>
      <c r="CX77" s="1">
        <v>2008.67346938776</v>
      </c>
      <c r="CY77" s="1">
        <f t="shared" si="83"/>
        <v>778.67346938775995</v>
      </c>
      <c r="DB77" s="5"/>
      <c r="DC77" s="1">
        <v>4</v>
      </c>
      <c r="DD77" s="1">
        <v>2625.0540816326502</v>
      </c>
      <c r="DE77" s="1">
        <f t="shared" si="84"/>
        <v>837.0540816326502</v>
      </c>
      <c r="DF77" s="1">
        <v>4</v>
      </c>
      <c r="DG77" s="1">
        <v>2684.6484458735299</v>
      </c>
      <c r="DH77" s="1">
        <f t="shared" si="85"/>
        <v>781.64844587352991</v>
      </c>
      <c r="DI77" s="1">
        <v>4</v>
      </c>
      <c r="DJ77" s="1">
        <v>2814.7849162011198</v>
      </c>
      <c r="DK77" s="1">
        <f t="shared" si="86"/>
        <v>-44.215083798880187</v>
      </c>
      <c r="DL77" s="1">
        <v>4</v>
      </c>
      <c r="DM77" s="1">
        <v>2634.0652173912999</v>
      </c>
      <c r="DN77" s="1">
        <f t="shared" si="87"/>
        <v>18.065217391299939</v>
      </c>
      <c r="DQ77" s="5"/>
      <c r="DR77" s="1">
        <v>4</v>
      </c>
      <c r="DS77" s="1">
        <v>1697.3251833740801</v>
      </c>
      <c r="DT77" s="1">
        <f t="shared" si="88"/>
        <v>136.3251833740801</v>
      </c>
      <c r="DU77" s="1">
        <v>4</v>
      </c>
      <c r="DV77" s="1">
        <v>1727.8786346397001</v>
      </c>
      <c r="DW77" s="1">
        <f t="shared" si="89"/>
        <v>459.87863463970007</v>
      </c>
      <c r="DX77" s="1">
        <v>4</v>
      </c>
      <c r="DY77" s="1">
        <v>1595.2816568047299</v>
      </c>
      <c r="DZ77" s="1">
        <f t="shared" si="90"/>
        <v>360.28165680472989</v>
      </c>
      <c r="EA77" s="1">
        <v>4</v>
      </c>
      <c r="EB77" s="1">
        <v>1520.1021897810199</v>
      </c>
      <c r="EC77" s="1">
        <f t="shared" si="91"/>
        <v>253.10218978101989</v>
      </c>
      <c r="EF77" s="2"/>
      <c r="EG77" s="1">
        <v>4</v>
      </c>
      <c r="EH77" s="1">
        <v>2465.5455650060799</v>
      </c>
      <c r="EI77" s="1">
        <f t="shared" si="92"/>
        <v>811.54556500607987</v>
      </c>
      <c r="EJ77" s="1">
        <v>4</v>
      </c>
      <c r="EK77" s="1">
        <v>2974.1231638418099</v>
      </c>
      <c r="EL77" s="1">
        <f t="shared" si="93"/>
        <v>756.12316384180986</v>
      </c>
      <c r="EM77" s="1">
        <v>4</v>
      </c>
      <c r="EN77" s="1">
        <v>2612.8645161290301</v>
      </c>
      <c r="EO77" s="1">
        <f t="shared" si="94"/>
        <v>669.86451612903011</v>
      </c>
      <c r="EP77" s="1">
        <v>4</v>
      </c>
      <c r="EQ77" s="1">
        <v>2591.50550550551</v>
      </c>
      <c r="ER77" s="1">
        <f t="shared" si="95"/>
        <v>930.50550550550997</v>
      </c>
      <c r="EU77" s="5"/>
      <c r="EV77" s="1">
        <v>4</v>
      </c>
      <c r="EW77" s="1">
        <v>2698.8687561214501</v>
      </c>
      <c r="EX77" s="1">
        <f t="shared" si="96"/>
        <v>432.86875612145013</v>
      </c>
      <c r="EY77" s="1">
        <v>4</v>
      </c>
      <c r="EZ77" s="1">
        <v>2077.6692836113798</v>
      </c>
      <c r="FA77" s="1">
        <f t="shared" si="97"/>
        <v>473.6692836113798</v>
      </c>
      <c r="FB77" s="1">
        <v>4</v>
      </c>
      <c r="FC77" s="1">
        <v>2077.7024442082902</v>
      </c>
      <c r="FD77" s="1">
        <f t="shared" si="98"/>
        <v>585.70244420829022</v>
      </c>
      <c r="FE77" s="1">
        <v>4</v>
      </c>
      <c r="FF77" s="1">
        <v>2028.52278820375</v>
      </c>
      <c r="FG77" s="1">
        <f t="shared" si="99"/>
        <v>390.52278820375</v>
      </c>
      <c r="FJ77" s="5"/>
      <c r="FK77" s="1">
        <v>4</v>
      </c>
      <c r="FL77" s="1">
        <v>1379.2424242424199</v>
      </c>
      <c r="FM77" s="1">
        <f t="shared" si="52"/>
        <v>534.24242424241993</v>
      </c>
      <c r="FN77" s="1">
        <v>4</v>
      </c>
      <c r="FO77" s="1">
        <v>1333.43713956171</v>
      </c>
      <c r="FP77" s="1">
        <f t="shared" si="53"/>
        <v>488.43713956170996</v>
      </c>
      <c r="FQ77" s="1">
        <v>4</v>
      </c>
      <c r="FR77" s="1">
        <v>1309.49728555917</v>
      </c>
      <c r="FS77" s="1">
        <f t="shared" si="54"/>
        <v>478.49728555917</v>
      </c>
      <c r="FT77" s="1">
        <v>4</v>
      </c>
      <c r="FU77" s="1">
        <v>1439.77614379085</v>
      </c>
      <c r="FV77" s="1">
        <f t="shared" si="55"/>
        <v>536.77614379085003</v>
      </c>
    </row>
    <row r="78" spans="1:178" x14ac:dyDescent="0.25">
      <c r="A78" s="2"/>
      <c r="B78" s="1">
        <v>5</v>
      </c>
      <c r="C78" s="1">
        <v>1377.5222978080101</v>
      </c>
      <c r="D78" s="1">
        <f t="shared" si="56"/>
        <v>68.52229780801008</v>
      </c>
      <c r="E78" s="1">
        <v>5</v>
      </c>
      <c r="F78" s="1">
        <v>1330.19956850054</v>
      </c>
      <c r="G78" s="1">
        <f t="shared" si="57"/>
        <v>85.199568500539954</v>
      </c>
      <c r="H78" s="1">
        <v>5</v>
      </c>
      <c r="I78" s="1">
        <v>1326.4176776429799</v>
      </c>
      <c r="J78" s="1">
        <f t="shared" si="58"/>
        <v>82.417677642979925</v>
      </c>
      <c r="K78" s="1">
        <v>5</v>
      </c>
      <c r="L78" s="1">
        <v>1248.8319427890301</v>
      </c>
      <c r="M78" s="1">
        <f t="shared" si="59"/>
        <v>0.83194278903010854</v>
      </c>
      <c r="P78" s="5"/>
      <c r="Q78" s="1">
        <v>5</v>
      </c>
      <c r="R78" s="1">
        <v>2042.21604938272</v>
      </c>
      <c r="S78" s="1">
        <f t="shared" si="60"/>
        <v>124.21604938272003</v>
      </c>
      <c r="T78" s="1">
        <v>5</v>
      </c>
      <c r="U78" s="1">
        <v>1735.8821721311499</v>
      </c>
      <c r="V78" s="1">
        <f t="shared" si="61"/>
        <v>74.8821721311499</v>
      </c>
      <c r="W78" s="1">
        <v>5</v>
      </c>
      <c r="X78" s="1">
        <v>1586.9027072757999</v>
      </c>
      <c r="Y78" s="1">
        <f t="shared" si="62"/>
        <v>128.90270727579991</v>
      </c>
      <c r="Z78" s="1">
        <v>5</v>
      </c>
      <c r="AA78" s="1">
        <v>1607.1309164149</v>
      </c>
      <c r="AB78" s="1">
        <f t="shared" si="63"/>
        <v>144.13091641489996</v>
      </c>
      <c r="AE78" s="5"/>
      <c r="AF78" s="1">
        <v>5</v>
      </c>
      <c r="AG78" s="1">
        <v>1127.6306465898999</v>
      </c>
      <c r="AH78" s="1">
        <f t="shared" si="64"/>
        <v>107.63064658989992</v>
      </c>
      <c r="AI78" s="1">
        <v>5</v>
      </c>
      <c r="AJ78" s="1">
        <v>1161.1793814432999</v>
      </c>
      <c r="AK78" s="1">
        <f t="shared" si="65"/>
        <v>148.17938144329992</v>
      </c>
      <c r="AL78" s="1">
        <v>5</v>
      </c>
      <c r="AM78" s="1">
        <v>1164.2346509672</v>
      </c>
      <c r="AN78" s="1">
        <f t="shared" si="66"/>
        <v>157.23465096719997</v>
      </c>
      <c r="AO78" s="1">
        <v>5</v>
      </c>
      <c r="AP78" s="1">
        <v>1228.3009458297499</v>
      </c>
      <c r="AQ78" s="1">
        <f t="shared" si="67"/>
        <v>190.30094582974994</v>
      </c>
      <c r="AT78" s="2"/>
      <c r="AU78" s="1">
        <v>5</v>
      </c>
      <c r="AV78" s="1">
        <v>1215.31615120275</v>
      </c>
      <c r="AW78" s="1">
        <f t="shared" si="68"/>
        <v>54.316151202750007</v>
      </c>
      <c r="AX78" s="1">
        <v>5</v>
      </c>
      <c r="AY78" s="1">
        <v>1429.6941935483901</v>
      </c>
      <c r="AZ78" s="1">
        <f t="shared" si="69"/>
        <v>245.6941935483901</v>
      </c>
      <c r="BA78" s="1">
        <v>5</v>
      </c>
      <c r="BB78" s="1">
        <v>1524.2787499999999</v>
      </c>
      <c r="BC78" s="1">
        <f t="shared" si="70"/>
        <v>158.27874999999995</v>
      </c>
      <c r="BD78" s="1">
        <v>5</v>
      </c>
      <c r="BE78" s="1">
        <v>1501.54511627907</v>
      </c>
      <c r="BF78" s="1">
        <f t="shared" si="71"/>
        <v>91.545116279070044</v>
      </c>
      <c r="BI78" s="5"/>
      <c r="BJ78" s="1">
        <v>5</v>
      </c>
      <c r="BK78" s="1">
        <v>2255.1632653061201</v>
      </c>
      <c r="BL78" s="1">
        <f t="shared" si="72"/>
        <v>752.16326530612014</v>
      </c>
      <c r="BM78" s="1">
        <v>5</v>
      </c>
      <c r="BN78" s="1">
        <v>2168.4477335800202</v>
      </c>
      <c r="BO78" s="1">
        <f t="shared" si="73"/>
        <v>687.44773358002021</v>
      </c>
      <c r="BP78" s="1">
        <v>5</v>
      </c>
      <c r="BQ78" s="1">
        <v>1739.60193321617</v>
      </c>
      <c r="BR78" s="1">
        <f t="shared" si="74"/>
        <v>303.60193321616998</v>
      </c>
      <c r="BS78" s="1">
        <v>5</v>
      </c>
      <c r="BT78" s="1">
        <v>2136.6217391304299</v>
      </c>
      <c r="BU78" s="1">
        <f t="shared" si="75"/>
        <v>662.62173913042989</v>
      </c>
      <c r="BX78" s="5"/>
      <c r="BY78" s="1">
        <v>5</v>
      </c>
      <c r="BZ78" s="1">
        <v>1233.6997663551399</v>
      </c>
      <c r="CA78" s="1">
        <f t="shared" si="76"/>
        <v>39.6997663551399</v>
      </c>
      <c r="CB78" s="1">
        <v>5</v>
      </c>
      <c r="CC78" s="1">
        <v>1542.7409587888999</v>
      </c>
      <c r="CD78" s="1">
        <f t="shared" si="77"/>
        <v>289.74095878889989</v>
      </c>
      <c r="CE78" s="1">
        <v>5</v>
      </c>
      <c r="CF78" s="1">
        <v>1377.2281449893401</v>
      </c>
      <c r="CG78" s="1">
        <f t="shared" si="78"/>
        <v>116.22814498934008</v>
      </c>
      <c r="CH78" s="1">
        <v>5</v>
      </c>
      <c r="CI78" s="1">
        <v>1326.4650161463901</v>
      </c>
      <c r="CJ78" s="1">
        <f t="shared" si="79"/>
        <v>128.4650161463901</v>
      </c>
      <c r="CM78" s="2"/>
      <c r="CN78" s="1">
        <v>5</v>
      </c>
      <c r="CO78" s="1">
        <v>1676.97816196542</v>
      </c>
      <c r="CP78" s="1">
        <f t="shared" si="80"/>
        <v>420.97816196541999</v>
      </c>
      <c r="CQ78" s="1">
        <v>5</v>
      </c>
      <c r="CR78" s="1">
        <v>1601.3505402160899</v>
      </c>
      <c r="CS78" s="1">
        <f t="shared" si="81"/>
        <v>375.35054021608994</v>
      </c>
      <c r="CT78" s="1">
        <v>5</v>
      </c>
      <c r="CU78" s="1">
        <v>1796.6836836836801</v>
      </c>
      <c r="CV78" s="1">
        <f t="shared" si="82"/>
        <v>586.6836836836801</v>
      </c>
      <c r="CW78" s="1">
        <v>5</v>
      </c>
      <c r="CX78" s="1">
        <v>1760.6831314072699</v>
      </c>
      <c r="CY78" s="1">
        <f t="shared" si="83"/>
        <v>530.68313140726991</v>
      </c>
      <c r="DB78" s="5"/>
      <c r="DC78" s="1">
        <v>5</v>
      </c>
      <c r="DD78" s="1">
        <v>2516.4307692307698</v>
      </c>
      <c r="DE78" s="1">
        <f t="shared" si="84"/>
        <v>728.43076923076978</v>
      </c>
      <c r="DF78" s="1">
        <v>5</v>
      </c>
      <c r="DG78" s="1">
        <v>2584.3585106382998</v>
      </c>
      <c r="DH78" s="1">
        <f t="shared" si="85"/>
        <v>681.35851063829978</v>
      </c>
      <c r="DI78" s="1">
        <v>5</v>
      </c>
      <c r="DJ78" s="1">
        <v>2940.9375582479001</v>
      </c>
      <c r="DK78" s="1">
        <f t="shared" si="86"/>
        <v>81.937558247900142</v>
      </c>
      <c r="DL78" s="1">
        <v>5</v>
      </c>
      <c r="DM78" s="1">
        <v>2553.54981992797</v>
      </c>
      <c r="DN78" s="1">
        <f t="shared" si="87"/>
        <v>-62.45018007202998</v>
      </c>
      <c r="DQ78" s="5"/>
      <c r="DR78" s="1">
        <v>5</v>
      </c>
      <c r="DS78" s="1">
        <v>1760.6152912621401</v>
      </c>
      <c r="DT78" s="1">
        <f t="shared" si="88"/>
        <v>199.61529126214009</v>
      </c>
      <c r="DU78" s="1">
        <v>5</v>
      </c>
      <c r="DV78" s="1">
        <v>1708.6151930261501</v>
      </c>
      <c r="DW78" s="1">
        <f t="shared" si="89"/>
        <v>440.61519302615011</v>
      </c>
      <c r="DX78" s="1">
        <v>5</v>
      </c>
      <c r="DY78" s="1">
        <v>1553.03440094899</v>
      </c>
      <c r="DZ78" s="1">
        <f t="shared" si="90"/>
        <v>318.03440094898997</v>
      </c>
      <c r="EA78" s="1">
        <v>5</v>
      </c>
      <c r="EB78" s="1">
        <v>1757.3814180929101</v>
      </c>
      <c r="EC78" s="1">
        <f t="shared" si="91"/>
        <v>490.38141809291005</v>
      </c>
      <c r="EF78" s="2"/>
      <c r="EG78" s="1">
        <v>5</v>
      </c>
      <c r="EH78" s="1">
        <v>2563.39831528279</v>
      </c>
      <c r="EI78" s="1">
        <f t="shared" si="92"/>
        <v>909.39831528279001</v>
      </c>
      <c r="EJ78" s="1">
        <v>5</v>
      </c>
      <c r="EK78" s="1">
        <v>2931.1338495575201</v>
      </c>
      <c r="EL78" s="1">
        <f t="shared" si="93"/>
        <v>713.13384955752008</v>
      </c>
      <c r="EM78" s="1">
        <v>5</v>
      </c>
      <c r="EN78" s="1">
        <v>2927.7649350649299</v>
      </c>
      <c r="EO78" s="1">
        <f t="shared" si="94"/>
        <v>984.76493506492989</v>
      </c>
      <c r="EP78" s="1">
        <v>5</v>
      </c>
      <c r="EQ78" s="1">
        <v>2726.4311377245499</v>
      </c>
      <c r="ER78" s="1">
        <f t="shared" si="95"/>
        <v>1065.4311377245499</v>
      </c>
      <c r="EU78" s="5"/>
      <c r="EV78" s="1">
        <v>5</v>
      </c>
      <c r="EW78" s="1">
        <v>2665.5631163708099</v>
      </c>
      <c r="EX78" s="1">
        <f t="shared" si="96"/>
        <v>399.56311637080989</v>
      </c>
      <c r="EY78" s="1">
        <v>5</v>
      </c>
      <c r="EZ78" s="1">
        <v>2207.2445109780401</v>
      </c>
      <c r="FA78" s="1">
        <f t="shared" si="97"/>
        <v>603.24451097804013</v>
      </c>
      <c r="FB78" s="1">
        <v>5</v>
      </c>
      <c r="FC78" s="1">
        <v>1897.17289220918</v>
      </c>
      <c r="FD78" s="1">
        <f t="shared" si="98"/>
        <v>405.17289220917996</v>
      </c>
      <c r="FE78" s="1">
        <v>5</v>
      </c>
      <c r="FF78" s="1">
        <v>2009.8495102404299</v>
      </c>
      <c r="FG78" s="1">
        <f t="shared" si="99"/>
        <v>371.84951024042994</v>
      </c>
      <c r="FJ78" s="5"/>
      <c r="FK78" s="1">
        <v>5</v>
      </c>
      <c r="FL78" s="1">
        <v>1426.62185602775</v>
      </c>
      <c r="FM78" s="1">
        <f t="shared" si="52"/>
        <v>581.62185602775003</v>
      </c>
      <c r="FN78" s="1">
        <v>5</v>
      </c>
      <c r="FO78" s="1">
        <v>1315.7173423423401</v>
      </c>
      <c r="FP78" s="1">
        <f t="shared" si="53"/>
        <v>470.71734234234009</v>
      </c>
      <c r="FQ78" s="1">
        <v>5</v>
      </c>
      <c r="FR78" s="1">
        <v>1284.42207792208</v>
      </c>
      <c r="FS78" s="1">
        <f t="shared" si="54"/>
        <v>453.42207792208001</v>
      </c>
      <c r="FT78" s="1">
        <v>5</v>
      </c>
      <c r="FU78" s="1">
        <v>1247.1541666666701</v>
      </c>
      <c r="FV78" s="1">
        <f t="shared" si="55"/>
        <v>344.15416666667011</v>
      </c>
    </row>
    <row r="79" spans="1:178" x14ac:dyDescent="0.25">
      <c r="A79" s="2"/>
      <c r="B79" s="1">
        <v>6</v>
      </c>
      <c r="C79" s="1">
        <v>1379.0184049079801</v>
      </c>
      <c r="D79" s="1">
        <f t="shared" si="56"/>
        <v>70.018404907980084</v>
      </c>
      <c r="E79" s="1">
        <v>6</v>
      </c>
      <c r="F79" s="1">
        <v>1297.47608695652</v>
      </c>
      <c r="G79" s="1">
        <f t="shared" si="57"/>
        <v>52.476086956520021</v>
      </c>
      <c r="H79" s="1">
        <v>6</v>
      </c>
      <c r="I79" s="1">
        <v>1313.49652173913</v>
      </c>
      <c r="J79" s="1">
        <f t="shared" si="58"/>
        <v>69.496521739130003</v>
      </c>
      <c r="K79" s="1">
        <v>6</v>
      </c>
      <c r="L79" s="1">
        <v>1339.5589988080999</v>
      </c>
      <c r="M79" s="1">
        <f t="shared" si="59"/>
        <v>91.558998808099886</v>
      </c>
      <c r="P79" s="5"/>
      <c r="Q79" s="1">
        <v>6</v>
      </c>
      <c r="R79" s="1">
        <v>2032.3053368328999</v>
      </c>
      <c r="S79" s="1">
        <f t="shared" si="60"/>
        <v>114.30533683289991</v>
      </c>
      <c r="T79" s="1">
        <v>6</v>
      </c>
      <c r="U79" s="1">
        <v>1740.9448491154999</v>
      </c>
      <c r="V79" s="1">
        <f t="shared" si="61"/>
        <v>79.944849115499892</v>
      </c>
      <c r="W79" s="1">
        <v>6</v>
      </c>
      <c r="X79" s="1">
        <v>1580.97420464316</v>
      </c>
      <c r="Y79" s="1">
        <f t="shared" si="62"/>
        <v>122.97420464315996</v>
      </c>
      <c r="Z79" s="1">
        <v>6</v>
      </c>
      <c r="AA79" s="1">
        <v>1631.5151515151499</v>
      </c>
      <c r="AB79" s="1">
        <f t="shared" si="63"/>
        <v>168.51515151514991</v>
      </c>
      <c r="AE79" s="5"/>
      <c r="AF79" s="1">
        <v>6</v>
      </c>
      <c r="AG79" s="1">
        <v>1131.8582816651899</v>
      </c>
      <c r="AH79" s="1">
        <f t="shared" si="64"/>
        <v>111.85828166518991</v>
      </c>
      <c r="AI79" s="1">
        <v>6</v>
      </c>
      <c r="AJ79" s="1">
        <v>1129.4407826982499</v>
      </c>
      <c r="AK79" s="1">
        <f t="shared" si="65"/>
        <v>116.4407826982499</v>
      </c>
      <c r="AL79" s="1">
        <v>6</v>
      </c>
      <c r="AM79" s="1">
        <v>1168.72052761748</v>
      </c>
      <c r="AN79" s="1">
        <f t="shared" si="66"/>
        <v>161.72052761748</v>
      </c>
      <c r="AO79" s="1">
        <v>6</v>
      </c>
      <c r="AP79" s="1">
        <v>1172.6003401360499</v>
      </c>
      <c r="AQ79" s="1">
        <f t="shared" si="67"/>
        <v>134.60034013604991</v>
      </c>
      <c r="AT79" s="2"/>
      <c r="AU79" s="1">
        <v>6</v>
      </c>
      <c r="AV79" s="1">
        <v>1343.63802978236</v>
      </c>
      <c r="AW79" s="1">
        <f t="shared" si="68"/>
        <v>182.63802978236004</v>
      </c>
      <c r="AX79" s="1">
        <v>6</v>
      </c>
      <c r="AY79" s="1">
        <v>1344.40931989924</v>
      </c>
      <c r="AZ79" s="1">
        <f t="shared" si="69"/>
        <v>160.40931989924002</v>
      </c>
      <c r="BA79" s="1">
        <v>6</v>
      </c>
      <c r="BB79" s="1">
        <v>1562.6271820448901</v>
      </c>
      <c r="BC79" s="1">
        <f t="shared" si="70"/>
        <v>196.62718204489011</v>
      </c>
      <c r="BD79" s="1">
        <v>6</v>
      </c>
      <c r="BE79" s="1">
        <v>1545.4410933081999</v>
      </c>
      <c r="BF79" s="1">
        <f t="shared" si="71"/>
        <v>135.44109330819992</v>
      </c>
      <c r="BI79" s="5"/>
      <c r="BJ79" s="1">
        <v>6</v>
      </c>
      <c r="BK79" s="1">
        <v>1985.23980815348</v>
      </c>
      <c r="BL79" s="1">
        <f t="shared" si="72"/>
        <v>482.23980815348</v>
      </c>
      <c r="BM79" s="1">
        <v>6</v>
      </c>
      <c r="BN79" s="1">
        <v>2174.2957875457901</v>
      </c>
      <c r="BO79" s="1">
        <f t="shared" si="73"/>
        <v>693.29578754579006</v>
      </c>
      <c r="BP79" s="1">
        <v>6</v>
      </c>
      <c r="BQ79" s="1">
        <v>2057.9946714031998</v>
      </c>
      <c r="BR79" s="1">
        <f t="shared" si="74"/>
        <v>621.99467140319985</v>
      </c>
      <c r="BS79" s="1">
        <v>6</v>
      </c>
      <c r="BT79" s="1">
        <v>2020.22782608696</v>
      </c>
      <c r="BU79" s="1">
        <f t="shared" si="75"/>
        <v>546.22782608696002</v>
      </c>
      <c r="BX79" s="5"/>
      <c r="BY79" s="1">
        <v>6</v>
      </c>
      <c r="BZ79" s="1">
        <v>1327.1799761621</v>
      </c>
      <c r="CA79" s="1">
        <f t="shared" si="76"/>
        <v>133.17997616210005</v>
      </c>
      <c r="CB79" s="1">
        <v>6</v>
      </c>
      <c r="CC79" s="1">
        <v>1467.91351805206</v>
      </c>
      <c r="CD79" s="1">
        <f t="shared" si="77"/>
        <v>214.91351805206</v>
      </c>
      <c r="CE79" s="1">
        <v>6</v>
      </c>
      <c r="CF79" s="1">
        <v>1384.1115834218899</v>
      </c>
      <c r="CG79" s="1">
        <f t="shared" si="78"/>
        <v>123.11158342188992</v>
      </c>
      <c r="CH79" s="1">
        <v>6</v>
      </c>
      <c r="CI79" s="1">
        <v>1427.0675241157601</v>
      </c>
      <c r="CJ79" s="1">
        <f t="shared" si="79"/>
        <v>229.06752411576008</v>
      </c>
      <c r="CM79" s="2"/>
      <c r="CN79" s="1">
        <v>6</v>
      </c>
      <c r="CO79" s="1">
        <v>1726.71389645777</v>
      </c>
      <c r="CP79" s="1">
        <f t="shared" si="80"/>
        <v>470.71389645777003</v>
      </c>
      <c r="CQ79" s="1">
        <v>6</v>
      </c>
      <c r="CR79" s="1">
        <v>1555.5538089480001</v>
      </c>
      <c r="CS79" s="1">
        <f t="shared" si="81"/>
        <v>329.5538089480001</v>
      </c>
      <c r="CT79" s="1">
        <v>6</v>
      </c>
      <c r="CU79" s="1">
        <v>1626.54939516129</v>
      </c>
      <c r="CV79" s="1">
        <f t="shared" si="82"/>
        <v>416.54939516129002</v>
      </c>
      <c r="CW79" s="1">
        <v>6</v>
      </c>
      <c r="CX79" s="1">
        <v>1796.72845227062</v>
      </c>
      <c r="CY79" s="1">
        <f t="shared" si="83"/>
        <v>566.72845227061998</v>
      </c>
      <c r="DB79" s="5"/>
      <c r="DC79" s="1">
        <v>6</v>
      </c>
      <c r="DD79" s="1">
        <v>2716.2092307692301</v>
      </c>
      <c r="DE79" s="1">
        <f t="shared" si="84"/>
        <v>928.20923076923009</v>
      </c>
      <c r="DF79" s="1">
        <v>6</v>
      </c>
      <c r="DG79" s="1">
        <v>2664.25695931478</v>
      </c>
      <c r="DH79" s="1">
        <f t="shared" si="85"/>
        <v>761.25695931478003</v>
      </c>
      <c r="DI79" s="1">
        <v>6</v>
      </c>
      <c r="DJ79" s="1">
        <v>2927.5937794533502</v>
      </c>
      <c r="DK79" s="1">
        <f t="shared" si="86"/>
        <v>68.59377945335018</v>
      </c>
      <c r="DL79" s="1">
        <v>6</v>
      </c>
      <c r="DM79" s="1">
        <v>2636.9822274881499</v>
      </c>
      <c r="DN79" s="1">
        <f t="shared" si="87"/>
        <v>20.982227488149874</v>
      </c>
      <c r="DQ79" s="5"/>
      <c r="DR79" s="1">
        <v>6</v>
      </c>
      <c r="DS79" s="1">
        <v>2052.3794369645002</v>
      </c>
      <c r="DT79" s="1">
        <f t="shared" si="88"/>
        <v>491.3794369645002</v>
      </c>
      <c r="DU79" s="1">
        <v>6</v>
      </c>
      <c r="DV79" s="1">
        <v>1650.9565756823799</v>
      </c>
      <c r="DW79" s="1">
        <f t="shared" si="89"/>
        <v>382.95657568237993</v>
      </c>
      <c r="DX79" s="1">
        <v>6</v>
      </c>
      <c r="DY79" s="1">
        <v>1586.1342756183701</v>
      </c>
      <c r="DZ79" s="1">
        <f t="shared" si="90"/>
        <v>351.13427561837011</v>
      </c>
      <c r="EA79" s="1">
        <v>6</v>
      </c>
      <c r="EB79" s="1">
        <v>1500.2131546894</v>
      </c>
      <c r="EC79" s="1">
        <f t="shared" si="91"/>
        <v>233.21315468939997</v>
      </c>
      <c r="EF79" s="2"/>
      <c r="EG79" s="1">
        <v>6</v>
      </c>
      <c r="EH79" s="1">
        <v>2319.5885922330099</v>
      </c>
      <c r="EI79" s="1">
        <f t="shared" si="92"/>
        <v>665.58859223300988</v>
      </c>
      <c r="EJ79" s="1">
        <v>6</v>
      </c>
      <c r="EK79" s="1">
        <v>2959.8290788013301</v>
      </c>
      <c r="EL79" s="1">
        <f t="shared" si="93"/>
        <v>741.82907880133007</v>
      </c>
      <c r="EM79" s="1">
        <v>6</v>
      </c>
      <c r="EN79" s="1">
        <v>3038.8523748395401</v>
      </c>
      <c r="EO79" s="1">
        <f t="shared" si="94"/>
        <v>1095.8523748395401</v>
      </c>
      <c r="EP79" s="1">
        <v>6</v>
      </c>
      <c r="EQ79" s="1">
        <v>2530.0402414486898</v>
      </c>
      <c r="ER79" s="1">
        <f t="shared" si="95"/>
        <v>869.04024144868981</v>
      </c>
      <c r="EU79" s="5"/>
      <c r="EV79" s="1">
        <v>6</v>
      </c>
      <c r="EW79" s="1">
        <v>2893.8758553274702</v>
      </c>
      <c r="EX79" s="1">
        <f t="shared" si="96"/>
        <v>627.87585532747016</v>
      </c>
      <c r="EY79" s="1">
        <v>6</v>
      </c>
      <c r="EZ79" s="1">
        <v>2160.31078431373</v>
      </c>
      <c r="FA79" s="1">
        <f t="shared" si="97"/>
        <v>556.31078431372998</v>
      </c>
      <c r="FB79" s="1">
        <v>6</v>
      </c>
      <c r="FC79" s="1">
        <v>1865.8098739495799</v>
      </c>
      <c r="FD79" s="1">
        <f t="shared" si="98"/>
        <v>373.80987394957992</v>
      </c>
      <c r="FE79" s="1">
        <v>6</v>
      </c>
      <c r="FF79" s="1">
        <v>2000.5686448184199</v>
      </c>
      <c r="FG79" s="1">
        <f t="shared" si="99"/>
        <v>362.5686448184199</v>
      </c>
      <c r="FJ79" s="5"/>
      <c r="FK79" s="1">
        <v>6</v>
      </c>
      <c r="FL79" s="1">
        <v>1352.27226027397</v>
      </c>
      <c r="FM79" s="1">
        <f t="shared" si="52"/>
        <v>507.27226027397001</v>
      </c>
      <c r="FN79" s="1">
        <v>6</v>
      </c>
      <c r="FO79" s="1">
        <v>1314.3394285714301</v>
      </c>
      <c r="FP79" s="1">
        <f t="shared" si="53"/>
        <v>469.33942857143006</v>
      </c>
      <c r="FQ79" s="1">
        <v>6</v>
      </c>
      <c r="FR79" s="1">
        <v>1237.42673796791</v>
      </c>
      <c r="FS79" s="1">
        <f t="shared" si="54"/>
        <v>406.42673796790996</v>
      </c>
      <c r="FT79" s="1">
        <v>6</v>
      </c>
      <c r="FU79" s="1">
        <v>1260.5936739659401</v>
      </c>
      <c r="FV79" s="1">
        <f t="shared" si="55"/>
        <v>357.59367396594007</v>
      </c>
    </row>
    <row r="80" spans="1:178" x14ac:dyDescent="0.25">
      <c r="A80" s="2"/>
      <c r="B80" s="1">
        <v>7</v>
      </c>
      <c r="C80" s="1">
        <v>1413.73563218391</v>
      </c>
      <c r="D80" s="1">
        <f t="shared" si="56"/>
        <v>104.73563218390996</v>
      </c>
      <c r="E80" s="1">
        <v>7</v>
      </c>
      <c r="F80" s="1">
        <v>1285</v>
      </c>
      <c r="G80" s="1">
        <f t="shared" si="57"/>
        <v>40</v>
      </c>
      <c r="H80" s="1">
        <v>7</v>
      </c>
      <c r="I80" s="1">
        <v>1359.85211267606</v>
      </c>
      <c r="J80" s="1">
        <f t="shared" si="58"/>
        <v>115.85211267605996</v>
      </c>
      <c r="K80" s="1">
        <v>7</v>
      </c>
      <c r="L80" s="1">
        <v>1419.0768321513001</v>
      </c>
      <c r="M80" s="1">
        <f t="shared" si="59"/>
        <v>171.0768321513001</v>
      </c>
      <c r="P80" s="5"/>
      <c r="Q80" s="1">
        <v>7</v>
      </c>
      <c r="R80" s="1">
        <v>2119.0368421052599</v>
      </c>
      <c r="S80" s="1">
        <f t="shared" si="60"/>
        <v>201.03684210525989</v>
      </c>
      <c r="T80" s="1">
        <v>7</v>
      </c>
      <c r="U80" s="1">
        <v>1773.5799180327899</v>
      </c>
      <c r="V80" s="1">
        <f t="shared" si="61"/>
        <v>112.57991803278992</v>
      </c>
      <c r="W80" s="1">
        <v>7</v>
      </c>
      <c r="X80" s="1">
        <v>1631.9188727583301</v>
      </c>
      <c r="Y80" s="1">
        <f t="shared" si="62"/>
        <v>173.91887275833005</v>
      </c>
      <c r="Z80" s="1">
        <v>7</v>
      </c>
      <c r="AA80" s="1">
        <v>1599.3963782696201</v>
      </c>
      <c r="AB80" s="1">
        <f t="shared" si="63"/>
        <v>136.39637826962007</v>
      </c>
      <c r="AE80" s="5"/>
      <c r="AF80" s="1">
        <v>7</v>
      </c>
      <c r="AG80" s="1">
        <v>1320.8463587921799</v>
      </c>
      <c r="AH80" s="1">
        <f t="shared" si="64"/>
        <v>300.8463587921799</v>
      </c>
      <c r="AI80" s="1">
        <v>7</v>
      </c>
      <c r="AJ80" s="1">
        <v>1205.7131062951501</v>
      </c>
      <c r="AK80" s="1">
        <f t="shared" si="65"/>
        <v>192.71310629515006</v>
      </c>
      <c r="AL80" s="1">
        <v>7</v>
      </c>
      <c r="AM80" s="1">
        <v>1257.01429772918</v>
      </c>
      <c r="AN80" s="1">
        <f t="shared" si="66"/>
        <v>250.01429772918004</v>
      </c>
      <c r="AO80" s="1">
        <v>7</v>
      </c>
      <c r="AP80" s="1">
        <v>1208.1590136054399</v>
      </c>
      <c r="AQ80" s="1">
        <f t="shared" si="67"/>
        <v>170.1590136054399</v>
      </c>
      <c r="AT80" s="2"/>
      <c r="AU80" s="1">
        <v>7</v>
      </c>
      <c r="AV80" s="1">
        <v>1347.87743413517</v>
      </c>
      <c r="AW80" s="1">
        <f t="shared" si="68"/>
        <v>186.87743413517001</v>
      </c>
      <c r="AX80" s="1">
        <v>7</v>
      </c>
      <c r="AY80" s="1">
        <v>1401.07954545455</v>
      </c>
      <c r="AZ80" s="1">
        <f t="shared" si="69"/>
        <v>217.07954545455004</v>
      </c>
      <c r="BA80" s="1">
        <v>7</v>
      </c>
      <c r="BB80" s="1">
        <v>1509.82957393484</v>
      </c>
      <c r="BC80" s="1">
        <f t="shared" si="70"/>
        <v>143.82957393484003</v>
      </c>
      <c r="BD80" s="1">
        <v>7</v>
      </c>
      <c r="BE80" s="1">
        <v>1520.40630797774</v>
      </c>
      <c r="BF80" s="1">
        <f t="shared" si="71"/>
        <v>110.40630797773997</v>
      </c>
      <c r="BI80" s="5"/>
      <c r="BJ80" s="1">
        <v>7</v>
      </c>
      <c r="BK80" s="1">
        <v>1915.6595238095199</v>
      </c>
      <c r="BL80" s="1">
        <f t="shared" si="72"/>
        <v>412.6595238095199</v>
      </c>
      <c r="BM80" s="1">
        <v>7</v>
      </c>
      <c r="BN80" s="1">
        <v>2144.93572084481</v>
      </c>
      <c r="BO80" s="1">
        <f t="shared" si="73"/>
        <v>663.93572084481002</v>
      </c>
      <c r="BP80" s="1">
        <v>7</v>
      </c>
      <c r="BQ80" s="1">
        <v>1965.7788632326799</v>
      </c>
      <c r="BR80" s="1">
        <f t="shared" si="74"/>
        <v>529.7788632326799</v>
      </c>
      <c r="BS80" s="1">
        <v>7</v>
      </c>
      <c r="BT80" s="1">
        <v>2093.2769097222199</v>
      </c>
      <c r="BU80" s="1">
        <f t="shared" si="75"/>
        <v>619.2769097222199</v>
      </c>
      <c r="BX80" s="5"/>
      <c r="BY80" s="1">
        <v>7</v>
      </c>
      <c r="BZ80" s="1">
        <v>1242.4428739693799</v>
      </c>
      <c r="CA80" s="1">
        <f t="shared" si="76"/>
        <v>48.442873969379889</v>
      </c>
      <c r="CB80" s="1">
        <v>7</v>
      </c>
      <c r="CC80" s="1">
        <v>1438.27257383966</v>
      </c>
      <c r="CD80" s="1">
        <f t="shared" si="77"/>
        <v>185.27257383966003</v>
      </c>
      <c r="CE80" s="1">
        <v>7</v>
      </c>
      <c r="CF80" s="1">
        <v>1496.25561497326</v>
      </c>
      <c r="CG80" s="1">
        <f t="shared" si="78"/>
        <v>235.25561497325998</v>
      </c>
      <c r="CH80" s="1">
        <v>7</v>
      </c>
      <c r="CI80" s="1">
        <v>1459.28924731183</v>
      </c>
      <c r="CJ80" s="1">
        <f t="shared" si="79"/>
        <v>261.28924731182997</v>
      </c>
      <c r="CM80" s="2"/>
      <c r="CN80" s="1">
        <v>7</v>
      </c>
      <c r="CO80" s="1">
        <v>1645.8614130434801</v>
      </c>
      <c r="CP80" s="1">
        <f t="shared" si="80"/>
        <v>389.86141304348007</v>
      </c>
      <c r="CQ80" s="1">
        <v>7</v>
      </c>
      <c r="CR80" s="1">
        <v>1641.66222760291</v>
      </c>
      <c r="CS80" s="1">
        <f t="shared" si="81"/>
        <v>415.66222760290998</v>
      </c>
      <c r="CT80" s="1">
        <v>7</v>
      </c>
      <c r="CU80" s="1">
        <v>1674.49241658241</v>
      </c>
      <c r="CV80" s="1">
        <f t="shared" si="82"/>
        <v>464.49241658240999</v>
      </c>
      <c r="CW80" s="1">
        <v>7</v>
      </c>
      <c r="CX80" s="1">
        <v>1662.4507434944201</v>
      </c>
      <c r="CY80" s="1">
        <f t="shared" si="83"/>
        <v>432.45074349442007</v>
      </c>
      <c r="DB80" s="5"/>
      <c r="DC80" s="1">
        <v>7</v>
      </c>
      <c r="DD80" s="1">
        <v>2705.4877300613498</v>
      </c>
      <c r="DE80" s="1">
        <f t="shared" si="84"/>
        <v>917.48773006134979</v>
      </c>
      <c r="DF80" s="1">
        <v>7</v>
      </c>
      <c r="DG80" s="1">
        <v>2842.5643776823999</v>
      </c>
      <c r="DH80" s="1">
        <f t="shared" si="85"/>
        <v>939.56437768239994</v>
      </c>
      <c r="DI80" s="1">
        <v>7</v>
      </c>
      <c r="DJ80" s="1">
        <v>3305.7583643122698</v>
      </c>
      <c r="DK80" s="1">
        <f t="shared" si="86"/>
        <v>446.7583643122698</v>
      </c>
      <c r="DL80" s="1">
        <v>7</v>
      </c>
      <c r="DM80" s="1">
        <v>2591.33453670277</v>
      </c>
      <c r="DN80" s="1">
        <f t="shared" si="87"/>
        <v>-24.665463297229962</v>
      </c>
      <c r="DQ80" s="5"/>
      <c r="DR80" s="1">
        <v>7</v>
      </c>
      <c r="DS80" s="1">
        <v>1830.3782447466001</v>
      </c>
      <c r="DT80" s="1">
        <f t="shared" si="88"/>
        <v>269.3782447466001</v>
      </c>
      <c r="DU80" s="1">
        <v>7</v>
      </c>
      <c r="DV80" s="1">
        <v>1520.4987623762399</v>
      </c>
      <c r="DW80" s="1">
        <f t="shared" si="89"/>
        <v>252.49876237623994</v>
      </c>
      <c r="DX80" s="1">
        <v>7</v>
      </c>
      <c r="DY80" s="1">
        <v>1618.80805687204</v>
      </c>
      <c r="DZ80" s="1">
        <f t="shared" si="90"/>
        <v>383.80805687203997</v>
      </c>
      <c r="EA80" s="1">
        <v>7</v>
      </c>
      <c r="EB80" s="1">
        <v>1662.0012019230801</v>
      </c>
      <c r="EC80" s="1">
        <f t="shared" si="91"/>
        <v>395.00120192308009</v>
      </c>
      <c r="EF80" s="2"/>
      <c r="EG80" s="1">
        <v>7</v>
      </c>
      <c r="EH80" s="1">
        <v>2432.4057623049198</v>
      </c>
      <c r="EI80" s="1">
        <f t="shared" si="92"/>
        <v>778.40576230491979</v>
      </c>
      <c r="EJ80" s="1">
        <v>7</v>
      </c>
      <c r="EK80" s="1">
        <v>2963.0372460496601</v>
      </c>
      <c r="EL80" s="1">
        <f t="shared" si="93"/>
        <v>745.0372460496601</v>
      </c>
      <c r="EM80" s="1">
        <v>7</v>
      </c>
      <c r="EN80" s="1">
        <v>3090.2396373056999</v>
      </c>
      <c r="EO80" s="1">
        <f t="shared" si="94"/>
        <v>1147.2396373056999</v>
      </c>
      <c r="EP80" s="1">
        <v>7</v>
      </c>
      <c r="EQ80" s="1">
        <v>2819.5192878338298</v>
      </c>
      <c r="ER80" s="1">
        <f t="shared" si="95"/>
        <v>1158.5192878338298</v>
      </c>
      <c r="EU80" s="5"/>
      <c r="EV80" s="1">
        <v>7</v>
      </c>
      <c r="EW80" s="1">
        <v>2821.6620553359699</v>
      </c>
      <c r="EX80" s="1">
        <f t="shared" si="96"/>
        <v>555.66205533596985</v>
      </c>
      <c r="EY80" s="1">
        <v>7</v>
      </c>
      <c r="EZ80" s="1">
        <v>1929.0693069306899</v>
      </c>
      <c r="FA80" s="1">
        <f t="shared" si="97"/>
        <v>325.06930693068989</v>
      </c>
      <c r="FB80" s="1">
        <v>7</v>
      </c>
      <c r="FC80" s="1">
        <v>2068.5356762513302</v>
      </c>
      <c r="FD80" s="1">
        <f t="shared" si="98"/>
        <v>576.53567625133019</v>
      </c>
      <c r="FE80" s="1">
        <v>7</v>
      </c>
      <c r="FF80" s="1">
        <v>2236.4821428571399</v>
      </c>
      <c r="FG80" s="1">
        <f t="shared" si="99"/>
        <v>598.48214285713993</v>
      </c>
      <c r="FJ80" s="5"/>
      <c r="FK80" s="1">
        <v>7</v>
      </c>
      <c r="FL80" s="1">
        <v>1501.12953367876</v>
      </c>
      <c r="FM80" s="1">
        <f t="shared" si="52"/>
        <v>656.12953367876003</v>
      </c>
      <c r="FN80" s="1">
        <v>7</v>
      </c>
      <c r="FO80" s="1">
        <v>1362.2655172413799</v>
      </c>
      <c r="FP80" s="1">
        <f t="shared" si="53"/>
        <v>517.26551724137994</v>
      </c>
      <c r="FQ80" s="1">
        <v>7</v>
      </c>
      <c r="FR80" s="1">
        <v>1324.8004338394801</v>
      </c>
      <c r="FS80" s="1">
        <f t="shared" si="54"/>
        <v>493.80043383948009</v>
      </c>
      <c r="FT80" s="1">
        <v>7</v>
      </c>
      <c r="FU80" s="1">
        <v>1323.3160919540201</v>
      </c>
      <c r="FV80" s="1">
        <f t="shared" si="55"/>
        <v>420.31609195402007</v>
      </c>
    </row>
    <row r="81" spans="1:178" x14ac:dyDescent="0.25">
      <c r="A81" s="2"/>
      <c r="B81" s="1">
        <v>8</v>
      </c>
      <c r="C81" s="1">
        <v>1533.6088957055199</v>
      </c>
      <c r="D81" s="1">
        <f t="shared" si="56"/>
        <v>224.6088957055199</v>
      </c>
      <c r="E81" s="1">
        <v>8</v>
      </c>
      <c r="F81" s="1">
        <v>1399.0160944206</v>
      </c>
      <c r="G81" s="1">
        <f t="shared" si="57"/>
        <v>154.01609442059998</v>
      </c>
      <c r="H81" s="1">
        <v>8</v>
      </c>
      <c r="I81" s="1">
        <v>1301.0765171503999</v>
      </c>
      <c r="J81" s="1">
        <f t="shared" si="58"/>
        <v>57.076517150399923</v>
      </c>
      <c r="K81" s="1">
        <v>8</v>
      </c>
      <c r="L81" s="1">
        <v>1345.4096969697</v>
      </c>
      <c r="M81" s="1">
        <f t="shared" si="59"/>
        <v>97.409696969700008</v>
      </c>
      <c r="P81" s="5"/>
      <c r="Q81" s="1">
        <v>8</v>
      </c>
      <c r="R81" s="1">
        <v>2027.5259454705399</v>
      </c>
      <c r="S81" s="1">
        <f t="shared" si="60"/>
        <v>109.52594547053991</v>
      </c>
      <c r="T81" s="1">
        <v>8</v>
      </c>
      <c r="U81" s="1">
        <v>1845.3309352517999</v>
      </c>
      <c r="V81" s="1">
        <f t="shared" si="61"/>
        <v>184.33093525179993</v>
      </c>
      <c r="W81" s="1">
        <v>8</v>
      </c>
      <c r="X81" s="1">
        <v>1591.07619863014</v>
      </c>
      <c r="Y81" s="1">
        <f t="shared" si="62"/>
        <v>133.07619863013997</v>
      </c>
      <c r="Z81" s="1">
        <v>8</v>
      </c>
      <c r="AA81" s="1">
        <v>1582.58064516129</v>
      </c>
      <c r="AB81" s="1">
        <f t="shared" si="63"/>
        <v>119.58064516129002</v>
      </c>
      <c r="AE81" s="5"/>
      <c r="AF81" s="1">
        <v>8</v>
      </c>
      <c r="AG81" s="1">
        <v>1341.50750220653</v>
      </c>
      <c r="AH81" s="1">
        <f t="shared" si="64"/>
        <v>321.50750220653003</v>
      </c>
      <c r="AI81" s="1">
        <v>8</v>
      </c>
      <c r="AJ81" s="1">
        <v>1133.0491803278701</v>
      </c>
      <c r="AK81" s="1">
        <f t="shared" si="65"/>
        <v>120.04918032787009</v>
      </c>
      <c r="AL81" s="1">
        <v>8</v>
      </c>
      <c r="AM81" s="1">
        <v>1177.7568692755999</v>
      </c>
      <c r="AN81" s="1">
        <f t="shared" si="66"/>
        <v>170.75686927559991</v>
      </c>
      <c r="AO81" s="1">
        <v>8</v>
      </c>
      <c r="AP81" s="1">
        <v>1171.89203084833</v>
      </c>
      <c r="AQ81" s="1">
        <f t="shared" si="67"/>
        <v>133.89203084833002</v>
      </c>
      <c r="AT81" s="2"/>
      <c r="AU81" s="1">
        <v>8</v>
      </c>
      <c r="AV81" s="1">
        <v>1401.79428571429</v>
      </c>
      <c r="AW81" s="1">
        <f t="shared" si="68"/>
        <v>240.79428571429003</v>
      </c>
      <c r="AX81" s="1">
        <v>8</v>
      </c>
      <c r="AY81" s="1">
        <v>1487.8707224334601</v>
      </c>
      <c r="AZ81" s="1">
        <f t="shared" si="69"/>
        <v>303.87072243346006</v>
      </c>
      <c r="BA81" s="1">
        <v>8</v>
      </c>
      <c r="BB81" s="1">
        <v>1532.9261576971201</v>
      </c>
      <c r="BC81" s="1">
        <f t="shared" si="70"/>
        <v>166.92615769712006</v>
      </c>
      <c r="BD81" s="1">
        <v>8</v>
      </c>
      <c r="BE81" s="1">
        <v>1490.41721234799</v>
      </c>
      <c r="BF81" s="1">
        <f t="shared" si="71"/>
        <v>80.417212347990016</v>
      </c>
      <c r="BI81" s="5"/>
      <c r="BJ81" s="1">
        <v>8</v>
      </c>
      <c r="BK81" s="1">
        <v>1929.54201183432</v>
      </c>
      <c r="BL81" s="1">
        <f t="shared" si="72"/>
        <v>426.54201183431996</v>
      </c>
      <c r="BM81" s="1">
        <v>8</v>
      </c>
      <c r="BN81" s="1">
        <v>2114.2223238792299</v>
      </c>
      <c r="BO81" s="1">
        <f t="shared" si="73"/>
        <v>633.22232387922986</v>
      </c>
      <c r="BP81" s="1">
        <v>8</v>
      </c>
      <c r="BQ81" s="1">
        <v>2021.5088183421501</v>
      </c>
      <c r="BR81" s="1">
        <f t="shared" si="74"/>
        <v>585.50881834215011</v>
      </c>
      <c r="BS81" s="1">
        <v>8</v>
      </c>
      <c r="BT81" s="1">
        <v>2051.9204840103698</v>
      </c>
      <c r="BU81" s="1">
        <f t="shared" si="75"/>
        <v>577.92048401036982</v>
      </c>
      <c r="BX81" s="5"/>
      <c r="BY81" s="1">
        <v>8</v>
      </c>
      <c r="BZ81" s="1">
        <v>1287.1778042959399</v>
      </c>
      <c r="CA81" s="1">
        <f t="shared" si="76"/>
        <v>93.17780429593995</v>
      </c>
      <c r="CB81" s="1">
        <v>8</v>
      </c>
      <c r="CC81" s="1">
        <v>1490.9520202020201</v>
      </c>
      <c r="CD81" s="1">
        <f t="shared" si="77"/>
        <v>237.95202020202009</v>
      </c>
      <c r="CE81" s="1">
        <v>8</v>
      </c>
      <c r="CF81" s="1">
        <v>1433.4793213149501</v>
      </c>
      <c r="CG81" s="1">
        <f t="shared" si="78"/>
        <v>172.47932131495008</v>
      </c>
      <c r="CH81" s="1">
        <v>8</v>
      </c>
      <c r="CI81" s="1">
        <v>1409.12472885033</v>
      </c>
      <c r="CJ81" s="1">
        <f t="shared" si="79"/>
        <v>211.12472885033003</v>
      </c>
      <c r="CM81" s="2"/>
      <c r="CN81" s="1">
        <v>8</v>
      </c>
      <c r="CO81" s="1">
        <v>1688.24134790528</v>
      </c>
      <c r="CP81" s="1">
        <f t="shared" si="80"/>
        <v>432.24134790528001</v>
      </c>
      <c r="CQ81" s="1">
        <v>8</v>
      </c>
      <c r="CR81" s="1">
        <v>1546.1634382566599</v>
      </c>
      <c r="CS81" s="1">
        <f t="shared" si="81"/>
        <v>320.1634382566599</v>
      </c>
      <c r="CT81" s="1">
        <v>8</v>
      </c>
      <c r="CU81" s="1">
        <v>1748.4236602628901</v>
      </c>
      <c r="CV81" s="1">
        <f t="shared" si="82"/>
        <v>538.42366026289005</v>
      </c>
      <c r="CW81" s="1">
        <v>8</v>
      </c>
      <c r="CX81" s="1">
        <v>1587.9824074074099</v>
      </c>
      <c r="CY81" s="1">
        <f t="shared" si="83"/>
        <v>357.98240740740994</v>
      </c>
      <c r="DB81" s="5"/>
      <c r="DC81" s="1">
        <v>8</v>
      </c>
      <c r="DD81" s="1">
        <v>2552.67692307692</v>
      </c>
      <c r="DE81" s="1">
        <f t="shared" si="84"/>
        <v>764.67692307692005</v>
      </c>
      <c r="DF81" s="1">
        <v>8</v>
      </c>
      <c r="DG81" s="1">
        <v>2887.5100956429301</v>
      </c>
      <c r="DH81" s="1">
        <f t="shared" si="85"/>
        <v>984.51009564293008</v>
      </c>
      <c r="DI81" s="1">
        <v>8</v>
      </c>
      <c r="DJ81" s="1">
        <v>3426.18130841122</v>
      </c>
      <c r="DK81" s="1">
        <f t="shared" si="86"/>
        <v>567.18130841122002</v>
      </c>
      <c r="DL81" s="1">
        <v>8</v>
      </c>
      <c r="DM81" s="1">
        <v>2750.6772673733799</v>
      </c>
      <c r="DN81" s="1">
        <f t="shared" si="87"/>
        <v>134.67726737337989</v>
      </c>
      <c r="DQ81" s="5"/>
      <c r="DR81" s="1">
        <v>8</v>
      </c>
      <c r="DS81" s="1">
        <v>1896.21578298397</v>
      </c>
      <c r="DT81" s="1">
        <f t="shared" si="88"/>
        <v>335.21578298397003</v>
      </c>
      <c r="DU81" s="1">
        <v>8</v>
      </c>
      <c r="DV81" s="1">
        <v>1675.15193026152</v>
      </c>
      <c r="DW81" s="1">
        <f t="shared" si="89"/>
        <v>407.15193026151996</v>
      </c>
      <c r="DX81" s="1">
        <v>8</v>
      </c>
      <c r="DY81" s="1">
        <v>1684.9808383233501</v>
      </c>
      <c r="DZ81" s="1">
        <f t="shared" si="90"/>
        <v>449.9808383233501</v>
      </c>
      <c r="EA81" s="1">
        <v>8</v>
      </c>
      <c r="EB81" s="1">
        <v>1643.12725090036</v>
      </c>
      <c r="EC81" s="1">
        <f t="shared" si="91"/>
        <v>376.12725090035997</v>
      </c>
      <c r="EF81" s="2"/>
      <c r="EG81" s="1">
        <v>8</v>
      </c>
      <c r="EH81" s="1">
        <v>2591.2738238841998</v>
      </c>
      <c r="EI81" s="1">
        <f t="shared" si="92"/>
        <v>937.27382388419983</v>
      </c>
      <c r="EJ81" s="1">
        <v>8</v>
      </c>
      <c r="EK81" s="1">
        <v>3268.1418764302098</v>
      </c>
      <c r="EL81" s="1">
        <f t="shared" si="93"/>
        <v>1050.1418764302098</v>
      </c>
      <c r="EM81" s="1">
        <v>8</v>
      </c>
      <c r="EN81" s="1">
        <v>3166.4028314028301</v>
      </c>
      <c r="EO81" s="1">
        <f t="shared" si="94"/>
        <v>1223.4028314028301</v>
      </c>
      <c r="EP81" s="1">
        <v>8</v>
      </c>
      <c r="EQ81" s="1">
        <v>2861.55040322581</v>
      </c>
      <c r="ER81" s="1">
        <f t="shared" si="95"/>
        <v>1200.55040322581</v>
      </c>
      <c r="EU81" s="5"/>
      <c r="EV81" s="1">
        <v>8</v>
      </c>
      <c r="EW81" s="1">
        <v>2897.1133919843601</v>
      </c>
      <c r="EX81" s="1">
        <f t="shared" si="96"/>
        <v>631.11339198436008</v>
      </c>
      <c r="EY81" s="1">
        <v>8</v>
      </c>
      <c r="EZ81" s="1">
        <v>1933.61666666667</v>
      </c>
      <c r="FA81" s="1">
        <f t="shared" si="97"/>
        <v>329.61666666666997</v>
      </c>
      <c r="FB81" s="1">
        <v>8</v>
      </c>
      <c r="FC81" s="1">
        <v>2125.3550420168099</v>
      </c>
      <c r="FD81" s="1">
        <f t="shared" si="98"/>
        <v>633.35504201680988</v>
      </c>
      <c r="FE81" s="1">
        <v>8</v>
      </c>
      <c r="FF81" s="1">
        <v>2395.1356382978702</v>
      </c>
      <c r="FG81" s="1">
        <f t="shared" si="99"/>
        <v>757.13563829787017</v>
      </c>
      <c r="FJ81" s="5"/>
      <c r="FK81" s="1">
        <v>8</v>
      </c>
      <c r="FL81" s="1">
        <v>1300.80226480836</v>
      </c>
      <c r="FM81" s="1">
        <f t="shared" si="52"/>
        <v>455.80226480835995</v>
      </c>
      <c r="FN81" s="1">
        <v>8</v>
      </c>
      <c r="FO81" s="1">
        <v>1290.9338654503999</v>
      </c>
      <c r="FP81" s="1">
        <f t="shared" si="53"/>
        <v>445.93386545039994</v>
      </c>
      <c r="FQ81" s="1">
        <v>8</v>
      </c>
      <c r="FR81" s="1">
        <v>1289.8194594594599</v>
      </c>
      <c r="FS81" s="1">
        <f t="shared" si="54"/>
        <v>458.81945945945995</v>
      </c>
      <c r="FT81" s="1">
        <v>8</v>
      </c>
      <c r="FU81" s="1">
        <v>1338.8315874294899</v>
      </c>
      <c r="FV81" s="1">
        <f t="shared" si="55"/>
        <v>435.8315874294899</v>
      </c>
    </row>
    <row r="82" spans="1:178" x14ac:dyDescent="0.25">
      <c r="A82" s="2"/>
      <c r="B82" s="1">
        <v>9</v>
      </c>
      <c r="C82" s="1">
        <v>1420.47859327217</v>
      </c>
      <c r="D82" s="1">
        <f t="shared" si="56"/>
        <v>111.47859327216997</v>
      </c>
      <c r="E82" s="1">
        <v>9</v>
      </c>
      <c r="F82" s="1">
        <v>1410.3478735005499</v>
      </c>
      <c r="G82" s="1">
        <f t="shared" si="57"/>
        <v>165.34787350054989</v>
      </c>
      <c r="H82" s="1">
        <v>9</v>
      </c>
      <c r="I82" s="1">
        <v>1363.11894273128</v>
      </c>
      <c r="J82" s="1">
        <f t="shared" si="58"/>
        <v>119.11894273127996</v>
      </c>
      <c r="K82" s="1">
        <v>9</v>
      </c>
      <c r="L82" s="1">
        <v>1403.0835351089599</v>
      </c>
      <c r="M82" s="1">
        <f t="shared" si="59"/>
        <v>155.08353510895995</v>
      </c>
      <c r="P82" s="5"/>
      <c r="Q82" s="1">
        <v>9</v>
      </c>
      <c r="R82" s="1">
        <v>1994.3163444639699</v>
      </c>
      <c r="S82" s="1">
        <f t="shared" si="60"/>
        <v>76.316344463969926</v>
      </c>
      <c r="T82" s="1">
        <v>9</v>
      </c>
      <c r="U82" s="1">
        <v>1770.1909650923999</v>
      </c>
      <c r="V82" s="1">
        <f t="shared" si="61"/>
        <v>109.19096509239989</v>
      </c>
      <c r="W82" s="1">
        <v>9</v>
      </c>
      <c r="X82" s="1">
        <v>1649.9420783645701</v>
      </c>
      <c r="Y82" s="1">
        <f t="shared" si="62"/>
        <v>191.94207836457008</v>
      </c>
      <c r="Z82" s="1">
        <v>9</v>
      </c>
      <c r="AA82" s="1">
        <v>1562.01807228916</v>
      </c>
      <c r="AB82" s="1">
        <f t="shared" si="63"/>
        <v>99.018072289160045</v>
      </c>
      <c r="AE82" s="5"/>
      <c r="AF82" s="1">
        <v>9</v>
      </c>
      <c r="AG82" s="1">
        <v>1195.0769230769199</v>
      </c>
      <c r="AH82" s="1">
        <f t="shared" si="64"/>
        <v>175.07692307691991</v>
      </c>
      <c r="AI82" s="1">
        <v>9</v>
      </c>
      <c r="AJ82" s="1">
        <v>1135.7440660474699</v>
      </c>
      <c r="AK82" s="1">
        <f t="shared" si="65"/>
        <v>122.74406604746991</v>
      </c>
      <c r="AL82" s="1">
        <v>9</v>
      </c>
      <c r="AM82" s="1">
        <v>1146.5050083472499</v>
      </c>
      <c r="AN82" s="1">
        <f t="shared" si="66"/>
        <v>139.50500834724994</v>
      </c>
      <c r="AO82" s="1">
        <v>9</v>
      </c>
      <c r="AP82" s="1">
        <v>1327.2020373514399</v>
      </c>
      <c r="AQ82" s="1">
        <f t="shared" si="67"/>
        <v>289.20203735143991</v>
      </c>
      <c r="AT82" s="2"/>
      <c r="AU82" s="1">
        <v>9</v>
      </c>
      <c r="AV82" s="1">
        <v>1320.09886363636</v>
      </c>
      <c r="AW82" s="1">
        <f t="shared" si="68"/>
        <v>159.09886363635997</v>
      </c>
      <c r="AX82" s="1">
        <v>9</v>
      </c>
      <c r="AY82" s="1">
        <v>1431.0914948453601</v>
      </c>
      <c r="AZ82" s="1">
        <f t="shared" si="69"/>
        <v>247.0914948453601</v>
      </c>
      <c r="BA82" s="1">
        <v>9</v>
      </c>
      <c r="BB82" s="1">
        <v>1598.5644555694601</v>
      </c>
      <c r="BC82" s="1">
        <f t="shared" si="70"/>
        <v>232.56445556946005</v>
      </c>
      <c r="BD82" s="1">
        <v>9</v>
      </c>
      <c r="BE82" s="1">
        <v>1554.4691588784999</v>
      </c>
      <c r="BF82" s="1">
        <f t="shared" si="71"/>
        <v>144.46915887849991</v>
      </c>
      <c r="BI82" s="5"/>
      <c r="BJ82" s="1">
        <v>9</v>
      </c>
      <c r="BK82" s="1">
        <v>2457.33136094675</v>
      </c>
      <c r="BL82" s="1">
        <f t="shared" si="72"/>
        <v>954.33136094675001</v>
      </c>
      <c r="BM82" s="1">
        <v>9</v>
      </c>
      <c r="BN82" s="1">
        <v>2202.9870848708501</v>
      </c>
      <c r="BO82" s="1">
        <f t="shared" si="73"/>
        <v>721.98708487085014</v>
      </c>
      <c r="BP82" s="1">
        <v>9</v>
      </c>
      <c r="BQ82" s="1">
        <v>1858.44806338028</v>
      </c>
      <c r="BR82" s="1">
        <f t="shared" si="74"/>
        <v>422.44806338028002</v>
      </c>
      <c r="BS82" s="1">
        <v>9</v>
      </c>
      <c r="BT82" s="1">
        <v>2027.9536082474201</v>
      </c>
      <c r="BU82" s="1">
        <f t="shared" si="75"/>
        <v>553.95360824742011</v>
      </c>
      <c r="BX82" s="5"/>
      <c r="BY82" s="1">
        <v>9</v>
      </c>
      <c r="BZ82" s="1">
        <v>1315.16109785203</v>
      </c>
      <c r="CA82" s="1">
        <f t="shared" si="76"/>
        <v>121.16109785203003</v>
      </c>
      <c r="CB82" s="1">
        <v>9</v>
      </c>
      <c r="CC82" s="1">
        <v>1513.7632241813601</v>
      </c>
      <c r="CD82" s="1">
        <f t="shared" si="77"/>
        <v>260.7632241813601</v>
      </c>
      <c r="CE82" s="1">
        <v>9</v>
      </c>
      <c r="CF82" s="1">
        <v>1415.6329787233999</v>
      </c>
      <c r="CG82" s="1">
        <f t="shared" si="78"/>
        <v>154.6329787233999</v>
      </c>
      <c r="CH82" s="1">
        <v>9</v>
      </c>
      <c r="CI82" s="1">
        <v>1360.9001085776299</v>
      </c>
      <c r="CJ82" s="1">
        <f t="shared" si="79"/>
        <v>162.90010857762991</v>
      </c>
      <c r="CM82" s="2"/>
      <c r="CN82" s="1">
        <v>9</v>
      </c>
      <c r="CO82" s="1">
        <v>1568.88378378378</v>
      </c>
      <c r="CP82" s="1">
        <f t="shared" si="80"/>
        <v>312.88378378378002</v>
      </c>
      <c r="CQ82" s="1">
        <v>9</v>
      </c>
      <c r="CR82" s="1">
        <v>1627.7137724550901</v>
      </c>
      <c r="CS82" s="1">
        <f t="shared" si="81"/>
        <v>401.71377245509007</v>
      </c>
      <c r="CT82" s="1">
        <v>9</v>
      </c>
      <c r="CU82" s="1">
        <v>1680.24671385238</v>
      </c>
      <c r="CV82" s="1">
        <f t="shared" si="82"/>
        <v>470.24671385238003</v>
      </c>
      <c r="CW82" s="1">
        <v>9</v>
      </c>
      <c r="CX82" s="1">
        <v>1603.9749768304</v>
      </c>
      <c r="CY82" s="1">
        <f t="shared" si="83"/>
        <v>373.97497683040001</v>
      </c>
      <c r="DB82" s="5"/>
      <c r="DC82" s="1">
        <v>9</v>
      </c>
      <c r="DD82" s="1">
        <v>2694.3200408998</v>
      </c>
      <c r="DE82" s="1">
        <f t="shared" si="84"/>
        <v>906.32004089980001</v>
      </c>
      <c r="DF82" s="1">
        <v>9</v>
      </c>
      <c r="DG82" s="1">
        <v>2666.4089935760198</v>
      </c>
      <c r="DH82" s="1">
        <f t="shared" si="85"/>
        <v>763.40899357601984</v>
      </c>
      <c r="DI82" s="1">
        <v>9</v>
      </c>
      <c r="DJ82" s="1">
        <v>3222.4470477975601</v>
      </c>
      <c r="DK82" s="1">
        <f t="shared" si="86"/>
        <v>363.44704779756012</v>
      </c>
      <c r="DL82" s="1">
        <v>9</v>
      </c>
      <c r="DM82" s="1">
        <v>2838.2355029585801</v>
      </c>
      <c r="DN82" s="1">
        <f t="shared" si="87"/>
        <v>222.23550295858013</v>
      </c>
      <c r="DQ82" s="5"/>
      <c r="DR82" s="1">
        <v>9</v>
      </c>
      <c r="DS82" s="1">
        <v>2183.1020910209099</v>
      </c>
      <c r="DT82" s="1">
        <f t="shared" si="88"/>
        <v>622.10209102090994</v>
      </c>
      <c r="DU82" s="1">
        <v>9</v>
      </c>
      <c r="DV82" s="1">
        <v>1585.9377334993801</v>
      </c>
      <c r="DW82" s="1">
        <f t="shared" si="89"/>
        <v>317.9377334993801</v>
      </c>
      <c r="DX82" s="1">
        <v>9</v>
      </c>
      <c r="DY82" s="1">
        <v>1624.30806257521</v>
      </c>
      <c r="DZ82" s="1">
        <f t="shared" si="90"/>
        <v>389.30806257520999</v>
      </c>
      <c r="EA82" s="1">
        <v>9</v>
      </c>
      <c r="EB82" s="1">
        <v>1527.7381242387301</v>
      </c>
      <c r="EC82" s="1">
        <f t="shared" si="91"/>
        <v>260.73812423873005</v>
      </c>
      <c r="EF82" s="2"/>
      <c r="EG82" s="1">
        <v>9</v>
      </c>
      <c r="EH82" s="1">
        <v>2537.1780167264001</v>
      </c>
      <c r="EI82" s="1">
        <f t="shared" si="92"/>
        <v>883.17801672640007</v>
      </c>
      <c r="EJ82" s="1">
        <v>9</v>
      </c>
      <c r="EK82" s="1">
        <v>2859.7773972602699</v>
      </c>
      <c r="EL82" s="1">
        <f t="shared" si="93"/>
        <v>641.77739726026994</v>
      </c>
      <c r="EM82" s="1">
        <v>9</v>
      </c>
      <c r="EN82" s="1">
        <v>3134.04302477184</v>
      </c>
      <c r="EO82" s="1">
        <f t="shared" si="94"/>
        <v>1191.04302477184</v>
      </c>
      <c r="EP82" s="1">
        <v>9</v>
      </c>
      <c r="EQ82" s="1">
        <v>2853.8996990972901</v>
      </c>
      <c r="ER82" s="1">
        <f t="shared" si="95"/>
        <v>1192.8996990972901</v>
      </c>
      <c r="EU82" s="5"/>
      <c r="EV82" s="1">
        <v>9</v>
      </c>
      <c r="EW82" s="1">
        <v>2883.5960591132998</v>
      </c>
      <c r="EX82" s="1">
        <f t="shared" si="96"/>
        <v>617.59605911329982</v>
      </c>
      <c r="EY82" s="1">
        <v>9</v>
      </c>
      <c r="EZ82" s="1">
        <v>1953.455078125</v>
      </c>
      <c r="FA82" s="1">
        <f t="shared" si="97"/>
        <v>349.455078125</v>
      </c>
      <c r="FB82" s="1">
        <v>9</v>
      </c>
      <c r="FC82" s="1">
        <v>1938.3266384778001</v>
      </c>
      <c r="FD82" s="1">
        <f t="shared" si="98"/>
        <v>446.32663847780009</v>
      </c>
      <c r="FE82" s="1">
        <v>9</v>
      </c>
      <c r="FF82" s="1">
        <v>2229.97050938338</v>
      </c>
      <c r="FG82" s="1">
        <f t="shared" si="99"/>
        <v>591.97050938337998</v>
      </c>
      <c r="FJ82" s="5"/>
      <c r="FK82" s="1">
        <v>9</v>
      </c>
      <c r="FL82" s="1">
        <v>1700.41465517241</v>
      </c>
      <c r="FM82" s="1">
        <f t="shared" si="52"/>
        <v>855.41465517240999</v>
      </c>
      <c r="FN82" s="1">
        <v>9</v>
      </c>
      <c r="FO82" s="1">
        <v>1436.8924485125899</v>
      </c>
      <c r="FP82" s="1">
        <f t="shared" si="53"/>
        <v>591.89244851258991</v>
      </c>
      <c r="FQ82" s="1">
        <v>9</v>
      </c>
      <c r="FR82" s="1">
        <v>1379.9491891891901</v>
      </c>
      <c r="FS82" s="1">
        <f t="shared" si="54"/>
        <v>548.94918918919007</v>
      </c>
      <c r="FT82" s="1">
        <v>9</v>
      </c>
      <c r="FU82" s="1">
        <v>1387.7520458265101</v>
      </c>
      <c r="FV82" s="1">
        <f t="shared" si="55"/>
        <v>484.75204582651008</v>
      </c>
    </row>
    <row r="83" spans="1:178" x14ac:dyDescent="0.25">
      <c r="A83" s="2"/>
      <c r="B83" s="1">
        <v>10</v>
      </c>
      <c r="C83" s="1">
        <v>1489.57339449541</v>
      </c>
      <c r="D83" s="1">
        <f t="shared" si="56"/>
        <v>180.57339449540996</v>
      </c>
      <c r="E83" s="1">
        <v>10</v>
      </c>
      <c r="F83" s="1">
        <v>1397.8402173913</v>
      </c>
      <c r="G83" s="1">
        <f t="shared" si="57"/>
        <v>152.84021739130003</v>
      </c>
      <c r="H83" s="1">
        <v>10</v>
      </c>
      <c r="I83" s="1">
        <v>1376.89552238806</v>
      </c>
      <c r="J83" s="1">
        <f t="shared" si="58"/>
        <v>132.89552238806004</v>
      </c>
      <c r="K83" s="1">
        <v>10</v>
      </c>
      <c r="L83" s="1">
        <v>1603.2103365384601</v>
      </c>
      <c r="M83" s="1">
        <f t="shared" si="59"/>
        <v>355.21033653846007</v>
      </c>
      <c r="P83" s="5"/>
      <c r="Q83" s="1">
        <v>10</v>
      </c>
      <c r="R83" s="1">
        <v>2025.0474516695999</v>
      </c>
      <c r="S83" s="1">
        <f t="shared" si="60"/>
        <v>107.04745166959992</v>
      </c>
      <c r="T83" s="1">
        <v>10</v>
      </c>
      <c r="U83" s="1">
        <v>1857.3272357723599</v>
      </c>
      <c r="V83" s="1">
        <f t="shared" si="61"/>
        <v>196.32723577235993</v>
      </c>
      <c r="W83" s="1">
        <v>10</v>
      </c>
      <c r="X83" s="1">
        <v>1732.9130434782601</v>
      </c>
      <c r="Y83" s="1">
        <f t="shared" si="62"/>
        <v>274.91304347826008</v>
      </c>
      <c r="Z83" s="1">
        <v>10</v>
      </c>
      <c r="AA83" s="1">
        <v>1789.94959677419</v>
      </c>
      <c r="AB83" s="1">
        <f t="shared" si="63"/>
        <v>326.94959677419001</v>
      </c>
      <c r="AE83" s="5"/>
      <c r="AF83" s="1">
        <v>10</v>
      </c>
      <c r="AG83" s="1">
        <v>1174.76329787234</v>
      </c>
      <c r="AH83" s="1">
        <f t="shared" si="64"/>
        <v>154.76329787233999</v>
      </c>
      <c r="AI83" s="1">
        <v>10</v>
      </c>
      <c r="AJ83" s="1">
        <v>1120.9741468459199</v>
      </c>
      <c r="AK83" s="1">
        <f t="shared" si="65"/>
        <v>107.9741468459199</v>
      </c>
      <c r="AL83" s="1">
        <v>10</v>
      </c>
      <c r="AM83" s="1">
        <v>1147.10880398671</v>
      </c>
      <c r="AN83" s="1">
        <f t="shared" si="66"/>
        <v>140.10880398670997</v>
      </c>
      <c r="AO83" s="1">
        <v>10</v>
      </c>
      <c r="AP83" s="1">
        <v>1388.3047210300399</v>
      </c>
      <c r="AQ83" s="1">
        <f t="shared" si="67"/>
        <v>350.3047210300399</v>
      </c>
      <c r="AT83" s="2"/>
      <c r="AU83" s="1">
        <v>10</v>
      </c>
      <c r="AV83" s="1">
        <v>1354.39588100687</v>
      </c>
      <c r="AW83" s="1">
        <f t="shared" si="68"/>
        <v>193.39588100687001</v>
      </c>
      <c r="AX83" s="1">
        <v>10</v>
      </c>
      <c r="AY83" s="1">
        <v>1501.7028061224501</v>
      </c>
      <c r="AZ83" s="1">
        <f t="shared" si="69"/>
        <v>317.70280612245006</v>
      </c>
      <c r="BA83" s="1">
        <v>10</v>
      </c>
      <c r="BB83" s="1">
        <v>1558.93890274314</v>
      </c>
      <c r="BC83" s="1">
        <f t="shared" si="70"/>
        <v>192.93890274314003</v>
      </c>
      <c r="BD83" s="1">
        <v>10</v>
      </c>
      <c r="BE83" s="1">
        <v>1588.6996268656701</v>
      </c>
      <c r="BF83" s="1">
        <f t="shared" si="71"/>
        <v>178.6996268656701</v>
      </c>
      <c r="BI83" s="5"/>
      <c r="BJ83" s="1">
        <v>10</v>
      </c>
      <c r="BK83" s="1">
        <v>2180.2934911242601</v>
      </c>
      <c r="BL83" s="1">
        <f t="shared" si="72"/>
        <v>677.29349112426007</v>
      </c>
      <c r="BM83" s="1">
        <v>10</v>
      </c>
      <c r="BN83" s="1">
        <v>1992.06489945155</v>
      </c>
      <c r="BO83" s="1">
        <f t="shared" si="73"/>
        <v>511.06489945154999</v>
      </c>
      <c r="BP83" s="1">
        <v>10</v>
      </c>
      <c r="BQ83" s="1">
        <v>1920.91251093613</v>
      </c>
      <c r="BR83" s="1">
        <f t="shared" si="74"/>
        <v>484.91251093613005</v>
      </c>
      <c r="BS83" s="1">
        <v>10</v>
      </c>
      <c r="BT83" s="1">
        <v>2044.8755439512599</v>
      </c>
      <c r="BU83" s="1">
        <f t="shared" si="75"/>
        <v>570.87554395125994</v>
      </c>
      <c r="BX83" s="5"/>
      <c r="BY83" s="1">
        <v>10</v>
      </c>
      <c r="BZ83" s="1">
        <v>1330.4772182254201</v>
      </c>
      <c r="CA83" s="1">
        <f t="shared" si="76"/>
        <v>136.47721822542007</v>
      </c>
      <c r="CB83" s="1">
        <v>10</v>
      </c>
      <c r="CC83" s="1">
        <v>1531.4903117101901</v>
      </c>
      <c r="CD83" s="1">
        <f t="shared" si="77"/>
        <v>278.4903117101901</v>
      </c>
      <c r="CE83" s="1">
        <v>10</v>
      </c>
      <c r="CF83" s="1">
        <v>1527.0117521367499</v>
      </c>
      <c r="CG83" s="1">
        <f t="shared" si="78"/>
        <v>266.01175213674992</v>
      </c>
      <c r="CH83" s="1">
        <v>10</v>
      </c>
      <c r="CI83" s="1">
        <v>1452.18676627535</v>
      </c>
      <c r="CJ83" s="1">
        <f t="shared" si="79"/>
        <v>254.18676627535001</v>
      </c>
      <c r="CM83" s="2"/>
      <c r="CN83" s="1">
        <v>10</v>
      </c>
      <c r="CO83" s="1">
        <v>1666.5711711711699</v>
      </c>
      <c r="CP83" s="1">
        <f t="shared" si="80"/>
        <v>410.57117117116991</v>
      </c>
      <c r="CQ83" s="1">
        <v>10</v>
      </c>
      <c r="CR83" s="1">
        <v>1639.93935790725</v>
      </c>
      <c r="CS83" s="1">
        <f t="shared" si="81"/>
        <v>413.93935790725004</v>
      </c>
      <c r="CT83" s="1">
        <v>10</v>
      </c>
      <c r="CU83" s="1">
        <v>1486.7144298688199</v>
      </c>
      <c r="CV83" s="1">
        <f t="shared" si="82"/>
        <v>276.71442986881993</v>
      </c>
      <c r="CW83" s="1">
        <v>10</v>
      </c>
      <c r="CX83" s="1">
        <v>1565.8113912231599</v>
      </c>
      <c r="CY83" s="1">
        <f t="shared" si="83"/>
        <v>335.81139122315994</v>
      </c>
      <c r="DB83" s="5"/>
      <c r="DC83" s="1">
        <v>10</v>
      </c>
      <c r="DD83" s="1">
        <v>2704.7594677584402</v>
      </c>
      <c r="DE83" s="1">
        <f t="shared" si="84"/>
        <v>916.75946775844022</v>
      </c>
      <c r="DF83" s="1">
        <v>10</v>
      </c>
      <c r="DG83" s="1">
        <v>2605.39487726788</v>
      </c>
      <c r="DH83" s="1">
        <f t="shared" si="85"/>
        <v>702.39487726788002</v>
      </c>
      <c r="DI83" s="1">
        <v>10</v>
      </c>
      <c r="DJ83" s="1">
        <v>3433.7940074906401</v>
      </c>
      <c r="DK83" s="1">
        <f t="shared" si="86"/>
        <v>574.79400749064007</v>
      </c>
      <c r="DL83" s="1">
        <v>10</v>
      </c>
      <c r="DM83" s="1">
        <v>2789.4754491018002</v>
      </c>
      <c r="DN83" s="1">
        <f t="shared" si="87"/>
        <v>173.47544910180022</v>
      </c>
      <c r="DQ83" s="5"/>
      <c r="DR83" s="1">
        <v>10</v>
      </c>
      <c r="DS83" s="1">
        <v>1908.49447852761</v>
      </c>
      <c r="DT83" s="1">
        <f t="shared" si="88"/>
        <v>347.49447852761</v>
      </c>
      <c r="DU83" s="1">
        <v>10</v>
      </c>
      <c r="DV83" s="1">
        <v>1582.5933250927101</v>
      </c>
      <c r="DW83" s="1">
        <f t="shared" si="89"/>
        <v>314.59332509271007</v>
      </c>
      <c r="DX83" s="1">
        <v>10</v>
      </c>
      <c r="DY83" s="1">
        <v>1765.4045893719799</v>
      </c>
      <c r="DZ83" s="1">
        <f t="shared" si="90"/>
        <v>530.40458937197991</v>
      </c>
      <c r="EA83" s="1">
        <v>10</v>
      </c>
      <c r="EB83" s="1">
        <v>1620.04866180049</v>
      </c>
      <c r="EC83" s="1">
        <f t="shared" si="91"/>
        <v>353.04866180048998</v>
      </c>
      <c r="EF83" s="2"/>
      <c r="EG83" s="1">
        <v>10</v>
      </c>
      <c r="EH83" s="1">
        <v>2807.6559905100798</v>
      </c>
      <c r="EI83" s="1">
        <f t="shared" si="92"/>
        <v>1153.6559905100798</v>
      </c>
      <c r="EJ83" s="1">
        <v>10</v>
      </c>
      <c r="EK83" s="1">
        <v>2964.5826681869999</v>
      </c>
      <c r="EL83" s="1">
        <f t="shared" si="93"/>
        <v>746.58266818699985</v>
      </c>
      <c r="EM83" s="1">
        <v>10</v>
      </c>
      <c r="EN83" s="1">
        <v>2773.58160621762</v>
      </c>
      <c r="EO83" s="1">
        <f t="shared" si="94"/>
        <v>830.58160621761999</v>
      </c>
      <c r="EP83" s="1">
        <v>10</v>
      </c>
      <c r="EQ83" s="1">
        <v>2712.7108433734902</v>
      </c>
      <c r="ER83" s="1">
        <f t="shared" si="95"/>
        <v>1051.7108433734902</v>
      </c>
      <c r="EU83" s="5"/>
      <c r="EV83" s="1">
        <v>10</v>
      </c>
      <c r="EW83" s="1">
        <v>2805.3818359375</v>
      </c>
      <c r="EX83" s="1">
        <f t="shared" si="96"/>
        <v>539.3818359375</v>
      </c>
      <c r="EY83" s="1">
        <v>10</v>
      </c>
      <c r="EZ83" s="1">
        <v>1819.59273797841</v>
      </c>
      <c r="FA83" s="1">
        <f t="shared" si="97"/>
        <v>215.59273797841001</v>
      </c>
      <c r="FB83" s="1">
        <v>10</v>
      </c>
      <c r="FC83" s="1">
        <v>2012.31601272534</v>
      </c>
      <c r="FD83" s="1">
        <f t="shared" si="98"/>
        <v>520.31601272533999</v>
      </c>
      <c r="FE83" s="1">
        <v>10</v>
      </c>
      <c r="FF83" s="1">
        <v>2141.7054610564001</v>
      </c>
      <c r="FG83" s="1">
        <f t="shared" si="99"/>
        <v>503.70546105640005</v>
      </c>
      <c r="FJ83" s="5"/>
      <c r="FK83" s="1">
        <v>10</v>
      </c>
      <c r="FL83" s="1">
        <v>1491.4142114384699</v>
      </c>
      <c r="FM83" s="1">
        <f t="shared" si="52"/>
        <v>646.41421143846992</v>
      </c>
      <c r="FN83" s="1">
        <v>10</v>
      </c>
      <c r="FO83" s="1">
        <v>1247.8847926267299</v>
      </c>
      <c r="FP83" s="1">
        <f t="shared" si="53"/>
        <v>402.8847926267299</v>
      </c>
      <c r="FQ83" s="1">
        <v>10</v>
      </c>
      <c r="FR83" s="1">
        <v>1280.31783783784</v>
      </c>
      <c r="FS83" s="1">
        <f t="shared" si="54"/>
        <v>449.31783783783999</v>
      </c>
      <c r="FT83" s="1">
        <v>10</v>
      </c>
      <c r="FU83" s="1">
        <v>1523.1290057518499</v>
      </c>
      <c r="FV83" s="1">
        <f t="shared" si="55"/>
        <v>620.12900575184995</v>
      </c>
    </row>
    <row r="84" spans="1:178" x14ac:dyDescent="0.25">
      <c r="A84" s="2"/>
      <c r="B84" s="1">
        <v>11</v>
      </c>
      <c r="C84" s="1">
        <v>1464.8991660348699</v>
      </c>
      <c r="D84" s="1">
        <f t="shared" si="56"/>
        <v>155.89916603486995</v>
      </c>
      <c r="E84" s="1">
        <v>11</v>
      </c>
      <c r="F84" s="1">
        <v>1398.17755991285</v>
      </c>
      <c r="G84" s="1">
        <f t="shared" si="57"/>
        <v>153.17755991285003</v>
      </c>
      <c r="H84" s="1">
        <v>11</v>
      </c>
      <c r="I84" s="1">
        <v>1391.08152645273</v>
      </c>
      <c r="J84" s="1">
        <f t="shared" si="58"/>
        <v>147.08152645273003</v>
      </c>
      <c r="K84" s="1">
        <v>11</v>
      </c>
      <c r="L84" s="1">
        <v>1376.6770334928201</v>
      </c>
      <c r="M84" s="1">
        <f t="shared" si="59"/>
        <v>128.6770334928201</v>
      </c>
      <c r="P84" s="5"/>
      <c r="Q84" s="1">
        <v>11</v>
      </c>
      <c r="R84" s="1">
        <v>1967.97415329768</v>
      </c>
      <c r="S84" s="1">
        <f t="shared" si="60"/>
        <v>49.974153297680004</v>
      </c>
      <c r="T84" s="1">
        <v>11</v>
      </c>
      <c r="U84" s="1">
        <v>1944.91614906832</v>
      </c>
      <c r="V84" s="1">
        <f t="shared" si="61"/>
        <v>283.91614906832001</v>
      </c>
      <c r="W84" s="1">
        <v>11</v>
      </c>
      <c r="X84" s="1">
        <v>1629.8313253012</v>
      </c>
      <c r="Y84" s="1">
        <f t="shared" si="62"/>
        <v>171.83132530119997</v>
      </c>
      <c r="Z84" s="1">
        <v>11</v>
      </c>
      <c r="AA84" s="1">
        <v>1624.32397191575</v>
      </c>
      <c r="AB84" s="1">
        <f t="shared" si="63"/>
        <v>161.32397191575001</v>
      </c>
      <c r="AE84" s="5"/>
      <c r="AF84" s="1">
        <v>11</v>
      </c>
      <c r="AG84" s="1">
        <v>1172.0088809946701</v>
      </c>
      <c r="AH84" s="1">
        <f t="shared" si="64"/>
        <v>152.00888099467011</v>
      </c>
      <c r="AI84" s="1">
        <v>11</v>
      </c>
      <c r="AJ84" s="1">
        <v>1220.66907216495</v>
      </c>
      <c r="AK84" s="1">
        <f t="shared" si="65"/>
        <v>207.66907216494997</v>
      </c>
      <c r="AL84" s="1">
        <v>11</v>
      </c>
      <c r="AM84" s="1">
        <v>1149.3085904920799</v>
      </c>
      <c r="AN84" s="1">
        <f t="shared" si="66"/>
        <v>142.30859049207993</v>
      </c>
      <c r="AO84" s="1">
        <v>11</v>
      </c>
      <c r="AP84" s="1">
        <v>1371.2274678111601</v>
      </c>
      <c r="AQ84" s="1">
        <f t="shared" si="67"/>
        <v>333.22746781116007</v>
      </c>
      <c r="AT84" s="2"/>
      <c r="AU84" s="1">
        <v>11</v>
      </c>
      <c r="AV84" s="1">
        <v>1314.87414187643</v>
      </c>
      <c r="AW84" s="1">
        <f t="shared" si="68"/>
        <v>153.87414187643003</v>
      </c>
      <c r="AX84" s="1">
        <v>11</v>
      </c>
      <c r="AY84" s="1">
        <v>1526.05154639175</v>
      </c>
      <c r="AZ84" s="1">
        <f t="shared" si="69"/>
        <v>342.05154639174998</v>
      </c>
      <c r="BA84" s="1">
        <v>11</v>
      </c>
      <c r="BB84" s="1">
        <v>1545.8020304568499</v>
      </c>
      <c r="BC84" s="1">
        <f t="shared" si="70"/>
        <v>179.80203045684993</v>
      </c>
      <c r="BD84" s="1">
        <v>11</v>
      </c>
      <c r="BE84" s="1">
        <v>1602.94237918216</v>
      </c>
      <c r="BF84" s="1">
        <f t="shared" si="71"/>
        <v>192.94237918216004</v>
      </c>
      <c r="BI84" s="5"/>
      <c r="BJ84" s="1">
        <v>11</v>
      </c>
      <c r="BK84" s="1">
        <v>2164.5603751465401</v>
      </c>
      <c r="BL84" s="1">
        <f t="shared" si="72"/>
        <v>661.56037514654008</v>
      </c>
      <c r="BM84" s="1">
        <v>11</v>
      </c>
      <c r="BN84" s="1">
        <v>2092.86380255942</v>
      </c>
      <c r="BO84" s="1">
        <f t="shared" si="73"/>
        <v>611.86380255942004</v>
      </c>
      <c r="BP84" s="1">
        <v>11</v>
      </c>
      <c r="BQ84" s="1">
        <v>1883.56506550218</v>
      </c>
      <c r="BR84" s="1">
        <f t="shared" si="74"/>
        <v>447.56506550218</v>
      </c>
      <c r="BS84" s="1">
        <v>11</v>
      </c>
      <c r="BT84" s="1">
        <v>2017.70086956522</v>
      </c>
      <c r="BU84" s="1">
        <f t="shared" si="75"/>
        <v>543.70086956522005</v>
      </c>
      <c r="BX84" s="5"/>
      <c r="BY84" s="1">
        <v>11</v>
      </c>
      <c r="BZ84" s="1">
        <v>1333.43192488263</v>
      </c>
      <c r="CA84" s="1">
        <f t="shared" si="76"/>
        <v>139.43192488263003</v>
      </c>
      <c r="CB84" s="1">
        <v>11</v>
      </c>
      <c r="CC84" s="1">
        <v>1507.3181818181799</v>
      </c>
      <c r="CD84" s="1">
        <f t="shared" si="77"/>
        <v>254.31818181817994</v>
      </c>
      <c r="CE84" s="1">
        <v>11</v>
      </c>
      <c r="CF84" s="1">
        <v>1478.3204715970001</v>
      </c>
      <c r="CG84" s="1">
        <f t="shared" si="78"/>
        <v>217.32047159700005</v>
      </c>
      <c r="CH84" s="1">
        <v>11</v>
      </c>
      <c r="CI84" s="1">
        <v>1465.74304068522</v>
      </c>
      <c r="CJ84" s="1">
        <f t="shared" si="79"/>
        <v>267.74304068521997</v>
      </c>
      <c r="CM84" s="2"/>
      <c r="CN84" s="1">
        <v>11</v>
      </c>
      <c r="CO84" s="1">
        <v>1703.62993572084</v>
      </c>
      <c r="CP84" s="1">
        <f t="shared" si="80"/>
        <v>447.62993572083997</v>
      </c>
      <c r="CQ84" s="1">
        <v>11</v>
      </c>
      <c r="CR84" s="1">
        <v>1594.4071856287401</v>
      </c>
      <c r="CS84" s="1">
        <f t="shared" si="81"/>
        <v>368.40718562874008</v>
      </c>
      <c r="CT84" s="1">
        <v>11</v>
      </c>
      <c r="CU84" s="1">
        <v>1563.4202020201999</v>
      </c>
      <c r="CV84" s="1">
        <f t="shared" si="82"/>
        <v>353.42020202019989</v>
      </c>
      <c r="CW84" s="1">
        <v>11</v>
      </c>
      <c r="CX84" s="1">
        <v>1653.64591078067</v>
      </c>
      <c r="CY84" s="1">
        <f t="shared" si="83"/>
        <v>423.64591078066996</v>
      </c>
      <c r="DB84" s="5"/>
      <c r="DC84" s="1">
        <v>11</v>
      </c>
      <c r="DD84" s="1">
        <v>2395.1032719836398</v>
      </c>
      <c r="DE84" s="1">
        <f t="shared" si="84"/>
        <v>607.10327198363984</v>
      </c>
      <c r="DF84" s="1">
        <v>11</v>
      </c>
      <c r="DG84" s="1">
        <v>2600.2239915074301</v>
      </c>
      <c r="DH84" s="1">
        <f t="shared" si="85"/>
        <v>697.22399150743013</v>
      </c>
      <c r="DI84" s="1">
        <v>11</v>
      </c>
      <c r="DJ84" s="1">
        <v>3304.6531573986799</v>
      </c>
      <c r="DK84" s="1">
        <f t="shared" si="86"/>
        <v>445.65315739867992</v>
      </c>
      <c r="DL84" s="1">
        <v>11</v>
      </c>
      <c r="DM84" s="1">
        <v>2923.7491166077698</v>
      </c>
      <c r="DN84" s="1">
        <f t="shared" si="87"/>
        <v>307.74911660776979</v>
      </c>
      <c r="DQ84" s="5"/>
      <c r="DR84" s="1">
        <v>11</v>
      </c>
      <c r="DS84" s="1">
        <v>1933.76613885505</v>
      </c>
      <c r="DT84" s="1">
        <f t="shared" si="88"/>
        <v>372.76613885505003</v>
      </c>
      <c r="DU84" s="1">
        <v>11</v>
      </c>
      <c r="DV84" s="1">
        <v>1691.34405940594</v>
      </c>
      <c r="DW84" s="1">
        <f t="shared" si="89"/>
        <v>423.34405940594002</v>
      </c>
      <c r="DX84" s="1">
        <v>11</v>
      </c>
      <c r="DY84" s="1">
        <v>1734.3297746144699</v>
      </c>
      <c r="DZ84" s="1">
        <f t="shared" si="90"/>
        <v>499.3297746144699</v>
      </c>
      <c r="EA84" s="1">
        <v>11</v>
      </c>
      <c r="EB84" s="1">
        <v>1645.38686131387</v>
      </c>
      <c r="EC84" s="1">
        <f t="shared" si="91"/>
        <v>378.38686131386999</v>
      </c>
      <c r="EF84" s="2"/>
      <c r="EG84" s="1">
        <v>11</v>
      </c>
      <c r="EH84" s="1">
        <v>2742.8403361344499</v>
      </c>
      <c r="EI84" s="1">
        <f t="shared" si="92"/>
        <v>1088.8403361344499</v>
      </c>
      <c r="EJ84" s="1">
        <v>11</v>
      </c>
      <c r="EK84" s="1">
        <v>2988.86976217441</v>
      </c>
      <c r="EL84" s="1">
        <f t="shared" si="93"/>
        <v>770.86976217440997</v>
      </c>
      <c r="EM84" s="1">
        <v>11</v>
      </c>
      <c r="EN84" s="1">
        <v>2849.57345360825</v>
      </c>
      <c r="EO84" s="1">
        <f t="shared" si="94"/>
        <v>906.57345360825002</v>
      </c>
      <c r="EP84" s="1">
        <v>11</v>
      </c>
      <c r="EQ84" s="1">
        <v>2700.6509528585798</v>
      </c>
      <c r="ER84" s="1">
        <f t="shared" si="95"/>
        <v>1039.6509528585798</v>
      </c>
      <c r="EU84" s="5"/>
      <c r="EV84" s="1">
        <v>11</v>
      </c>
      <c r="EW84" s="1">
        <v>2867.55034213099</v>
      </c>
      <c r="EX84" s="1">
        <f t="shared" si="96"/>
        <v>601.55034213098997</v>
      </c>
      <c r="EY84" s="1">
        <v>11</v>
      </c>
      <c r="EZ84" s="1">
        <v>1991.7470703125</v>
      </c>
      <c r="FA84" s="1">
        <f t="shared" si="97"/>
        <v>387.7470703125</v>
      </c>
      <c r="FB84" s="1">
        <v>11</v>
      </c>
      <c r="FC84" s="1">
        <v>2039.6056782334399</v>
      </c>
      <c r="FD84" s="1">
        <f t="shared" si="98"/>
        <v>547.6056782334399</v>
      </c>
      <c r="FE84" s="1">
        <v>11</v>
      </c>
      <c r="FF84" s="1">
        <v>2157.8817777777799</v>
      </c>
      <c r="FG84" s="1">
        <f t="shared" si="99"/>
        <v>519.88177777777992</v>
      </c>
      <c r="FJ84" s="5"/>
      <c r="FK84" s="1">
        <v>11</v>
      </c>
      <c r="FL84" s="1">
        <v>1358.3060156931101</v>
      </c>
      <c r="FM84" s="1">
        <f t="shared" si="52"/>
        <v>513.30601569311011</v>
      </c>
      <c r="FN84" s="1">
        <v>11</v>
      </c>
      <c r="FO84" s="1">
        <v>1351.1940639269401</v>
      </c>
      <c r="FP84" s="1">
        <f t="shared" si="53"/>
        <v>506.19406392694009</v>
      </c>
      <c r="FQ84" s="1">
        <v>11</v>
      </c>
      <c r="FR84" s="1">
        <v>1382.40216216216</v>
      </c>
      <c r="FS84" s="1">
        <f t="shared" si="54"/>
        <v>551.40216216216004</v>
      </c>
      <c r="FT84" s="1">
        <v>11</v>
      </c>
      <c r="FU84" s="1">
        <v>1246.99187652315</v>
      </c>
      <c r="FV84" s="1">
        <f t="shared" si="55"/>
        <v>343.99187652315004</v>
      </c>
    </row>
    <row r="85" spans="1:178" x14ac:dyDescent="0.25">
      <c r="A85" s="2"/>
      <c r="B85" s="1">
        <v>12</v>
      </c>
      <c r="C85" s="1">
        <v>1510.9207920792101</v>
      </c>
      <c r="D85" s="1">
        <f t="shared" si="56"/>
        <v>201.92079207921006</v>
      </c>
      <c r="E85" s="1">
        <v>12</v>
      </c>
      <c r="F85" s="1">
        <v>1389.6452665941199</v>
      </c>
      <c r="G85" s="1">
        <f t="shared" si="57"/>
        <v>144.6452665941199</v>
      </c>
      <c r="H85" s="1">
        <v>12</v>
      </c>
      <c r="I85" s="1">
        <v>1413.36998254799</v>
      </c>
      <c r="J85" s="1">
        <f t="shared" si="58"/>
        <v>169.36998254799005</v>
      </c>
      <c r="K85" s="1">
        <v>12</v>
      </c>
      <c r="L85" s="1">
        <v>1550.3345280764599</v>
      </c>
      <c r="M85" s="1">
        <f t="shared" si="59"/>
        <v>302.33452807645995</v>
      </c>
      <c r="P85" s="5"/>
      <c r="Q85" s="1">
        <v>12</v>
      </c>
      <c r="R85" s="1">
        <v>1856.3547535211301</v>
      </c>
      <c r="S85" s="1">
        <f t="shared" si="60"/>
        <v>-61.645246478869922</v>
      </c>
      <c r="T85" s="1">
        <v>12</v>
      </c>
      <c r="U85" s="1">
        <v>1827.7194616977199</v>
      </c>
      <c r="V85" s="1">
        <f t="shared" si="61"/>
        <v>166.71946169771991</v>
      </c>
      <c r="W85" s="1">
        <v>12</v>
      </c>
      <c r="X85" s="1">
        <v>1692.6886632825699</v>
      </c>
      <c r="Y85" s="1">
        <f t="shared" si="62"/>
        <v>234.68866328256991</v>
      </c>
      <c r="Z85" s="1">
        <v>12</v>
      </c>
      <c r="AA85" s="1">
        <v>1671.1248730964501</v>
      </c>
      <c r="AB85" s="1">
        <f t="shared" si="63"/>
        <v>208.12487309645007</v>
      </c>
      <c r="AE85" s="5"/>
      <c r="AF85" s="1">
        <v>12</v>
      </c>
      <c r="AG85" s="1">
        <v>1195.1474245115501</v>
      </c>
      <c r="AH85" s="1">
        <f t="shared" si="64"/>
        <v>175.14742451155007</v>
      </c>
      <c r="AI85" s="1">
        <v>12</v>
      </c>
      <c r="AJ85" s="1">
        <v>1112.48488008342</v>
      </c>
      <c r="AK85" s="1">
        <f t="shared" si="65"/>
        <v>99.484880083419966</v>
      </c>
      <c r="AL85" s="1">
        <v>12</v>
      </c>
      <c r="AM85" s="1">
        <v>1174.4077506318399</v>
      </c>
      <c r="AN85" s="1">
        <f t="shared" si="66"/>
        <v>167.40775063183992</v>
      </c>
      <c r="AO85" s="1">
        <v>12</v>
      </c>
      <c r="AP85" s="1">
        <v>1199.31319148936</v>
      </c>
      <c r="AQ85" s="1">
        <f t="shared" si="67"/>
        <v>161.31319148935995</v>
      </c>
      <c r="AT85" s="2"/>
      <c r="AU85" s="1">
        <v>12</v>
      </c>
      <c r="AV85" s="1">
        <v>1306.9510807736101</v>
      </c>
      <c r="AW85" s="1">
        <f t="shared" si="68"/>
        <v>145.9510807736101</v>
      </c>
      <c r="AX85" s="1">
        <v>12</v>
      </c>
      <c r="AY85" s="1">
        <v>1492.0089514066501</v>
      </c>
      <c r="AZ85" s="1">
        <f t="shared" si="69"/>
        <v>308.00895140665011</v>
      </c>
      <c r="BA85" s="1">
        <v>12</v>
      </c>
      <c r="BB85" s="1">
        <v>1773.1365914787</v>
      </c>
      <c r="BC85" s="1">
        <f t="shared" si="70"/>
        <v>407.13659147869998</v>
      </c>
      <c r="BD85" s="1">
        <v>12</v>
      </c>
      <c r="BE85" s="1">
        <v>1562.1834264432</v>
      </c>
      <c r="BF85" s="1">
        <f t="shared" si="71"/>
        <v>152.18342644320001</v>
      </c>
      <c r="BI85" s="5"/>
      <c r="BJ85" s="1">
        <v>12</v>
      </c>
      <c r="BK85" s="1">
        <v>2097.8741176470598</v>
      </c>
      <c r="BL85" s="1">
        <f t="shared" si="72"/>
        <v>594.87411764705985</v>
      </c>
      <c r="BM85" s="1">
        <v>12</v>
      </c>
      <c r="BN85" s="1">
        <v>2159.7400921659</v>
      </c>
      <c r="BO85" s="1">
        <f t="shared" si="73"/>
        <v>678.74009216590002</v>
      </c>
      <c r="BP85" s="1">
        <v>12</v>
      </c>
      <c r="BQ85" s="1">
        <v>1921.7770979021</v>
      </c>
      <c r="BR85" s="1">
        <f t="shared" si="74"/>
        <v>485.77709790209997</v>
      </c>
      <c r="BS85" s="1">
        <v>12</v>
      </c>
      <c r="BT85" s="1">
        <v>2003.9930915371301</v>
      </c>
      <c r="BU85" s="1">
        <f t="shared" si="75"/>
        <v>529.99309153713011</v>
      </c>
      <c r="BX85" s="5"/>
      <c r="BY85" s="1">
        <v>12</v>
      </c>
      <c r="BZ85" s="1">
        <v>1364.3270808909699</v>
      </c>
      <c r="CA85" s="1">
        <f t="shared" si="76"/>
        <v>170.32708089096991</v>
      </c>
      <c r="CB85" s="1">
        <v>12</v>
      </c>
      <c r="CC85" s="1">
        <v>1591.95382031906</v>
      </c>
      <c r="CD85" s="1">
        <f t="shared" si="77"/>
        <v>338.95382031906001</v>
      </c>
      <c r="CE85" s="1">
        <v>12</v>
      </c>
      <c r="CF85" s="1">
        <v>1373.8361884368301</v>
      </c>
      <c r="CG85" s="1">
        <f t="shared" si="78"/>
        <v>112.83618843683007</v>
      </c>
      <c r="CH85" s="1">
        <v>12</v>
      </c>
      <c r="CI85" s="1">
        <v>1443.4876210979501</v>
      </c>
      <c r="CJ85" s="1">
        <f t="shared" si="79"/>
        <v>245.48762109795007</v>
      </c>
      <c r="CM85" s="2"/>
      <c r="CN85" s="1">
        <v>12</v>
      </c>
      <c r="CO85" s="1">
        <v>1744.1381818181801</v>
      </c>
      <c r="CP85" s="1">
        <f t="shared" si="80"/>
        <v>488.1381818181801</v>
      </c>
      <c r="CQ85" s="1">
        <v>12</v>
      </c>
      <c r="CR85" s="1">
        <v>1600.6107784431099</v>
      </c>
      <c r="CS85" s="1">
        <f t="shared" si="81"/>
        <v>374.61077844310989</v>
      </c>
      <c r="CT85" s="1">
        <v>12</v>
      </c>
      <c r="CU85" s="1">
        <v>1662.8637739656899</v>
      </c>
      <c r="CV85" s="1">
        <f t="shared" si="82"/>
        <v>452.86377396568992</v>
      </c>
      <c r="CW85" s="1">
        <v>12</v>
      </c>
      <c r="CX85" s="1">
        <v>1704.6765523633001</v>
      </c>
      <c r="CY85" s="1">
        <f t="shared" si="83"/>
        <v>474.67655236330006</v>
      </c>
      <c r="DB85" s="5"/>
      <c r="DC85" s="1">
        <v>12</v>
      </c>
      <c r="DD85" s="1">
        <v>2407.0854526958301</v>
      </c>
      <c r="DE85" s="1">
        <f t="shared" si="84"/>
        <v>619.0854526958301</v>
      </c>
      <c r="DF85" s="1">
        <v>12</v>
      </c>
      <c r="DG85" s="1">
        <v>2858.9157782515999</v>
      </c>
      <c r="DH85" s="1">
        <f t="shared" si="85"/>
        <v>955.91577825159993</v>
      </c>
      <c r="DI85" s="1">
        <v>12</v>
      </c>
      <c r="DJ85" s="1">
        <v>3317.89302325581</v>
      </c>
      <c r="DK85" s="1">
        <f t="shared" si="86"/>
        <v>458.89302325581002</v>
      </c>
      <c r="DL85" s="1">
        <v>12</v>
      </c>
      <c r="DM85" s="1">
        <v>2938.3744019138799</v>
      </c>
      <c r="DN85" s="1">
        <f t="shared" si="87"/>
        <v>322.37440191387986</v>
      </c>
      <c r="DQ85" s="5"/>
      <c r="DR85" s="1">
        <v>12</v>
      </c>
      <c r="DS85" s="1">
        <v>1934.2135802469099</v>
      </c>
      <c r="DT85" s="1">
        <f t="shared" si="88"/>
        <v>373.21358024690994</v>
      </c>
      <c r="DU85" s="1">
        <v>12</v>
      </c>
      <c r="DV85" s="1">
        <v>1677.94154228856</v>
      </c>
      <c r="DW85" s="1">
        <f t="shared" si="89"/>
        <v>409.94154228855996</v>
      </c>
      <c r="DX85" s="1">
        <v>12</v>
      </c>
      <c r="DY85" s="1">
        <v>1798.5368802902101</v>
      </c>
      <c r="DZ85" s="1">
        <f t="shared" si="90"/>
        <v>563.53688029021009</v>
      </c>
      <c r="EA85" s="1">
        <v>12</v>
      </c>
      <c r="EB85" s="1">
        <v>1849.2672309552599</v>
      </c>
      <c r="EC85" s="1">
        <f t="shared" si="91"/>
        <v>582.26723095525995</v>
      </c>
      <c r="EF85" s="2"/>
      <c r="EG85" s="1">
        <v>12</v>
      </c>
      <c r="EH85" s="1">
        <v>2809.8852071005899</v>
      </c>
      <c r="EI85" s="1">
        <f t="shared" si="92"/>
        <v>1155.8852071005899</v>
      </c>
      <c r="EJ85" s="1">
        <v>12</v>
      </c>
      <c r="EK85" s="1">
        <v>3180.9579545454499</v>
      </c>
      <c r="EL85" s="1">
        <f t="shared" si="93"/>
        <v>962.95795454544987</v>
      </c>
      <c r="EM85" s="1">
        <v>12</v>
      </c>
      <c r="EN85" s="1">
        <v>2778.2395833333298</v>
      </c>
      <c r="EO85" s="1">
        <f t="shared" si="94"/>
        <v>835.23958333332985</v>
      </c>
      <c r="EP85" s="1">
        <v>12</v>
      </c>
      <c r="EQ85" s="1">
        <v>2465.9029029029002</v>
      </c>
      <c r="ER85" s="1">
        <f t="shared" si="95"/>
        <v>804.90290290290022</v>
      </c>
      <c r="EU85" s="5"/>
      <c r="EV85" s="1">
        <v>12</v>
      </c>
      <c r="EW85" s="1">
        <v>2756.80577689243</v>
      </c>
      <c r="EX85" s="1">
        <f t="shared" si="96"/>
        <v>490.80577689243</v>
      </c>
      <c r="EY85" s="1">
        <v>12</v>
      </c>
      <c r="EZ85" s="1">
        <v>2148.0396039604002</v>
      </c>
      <c r="FA85" s="1">
        <f t="shared" si="97"/>
        <v>544.0396039604002</v>
      </c>
      <c r="FB85" s="1">
        <v>12</v>
      </c>
      <c r="FC85" s="1">
        <v>1980.4810924369699</v>
      </c>
      <c r="FD85" s="1">
        <f t="shared" si="98"/>
        <v>488.4810924369699</v>
      </c>
      <c r="FE85" s="1">
        <v>12</v>
      </c>
      <c r="FF85" s="1">
        <v>2099.0402144772102</v>
      </c>
      <c r="FG85" s="1">
        <f t="shared" si="99"/>
        <v>461.04021447721016</v>
      </c>
      <c r="FJ85" s="5"/>
      <c r="FK85" s="1">
        <v>12</v>
      </c>
      <c r="FL85" s="1">
        <v>1238.0190476190501</v>
      </c>
      <c r="FM85" s="1">
        <f t="shared" si="52"/>
        <v>393.01904761905007</v>
      </c>
      <c r="FN85" s="1">
        <v>12</v>
      </c>
      <c r="FO85" s="1">
        <v>1292.50902934537</v>
      </c>
      <c r="FP85" s="1">
        <f t="shared" si="53"/>
        <v>447.50902934536998</v>
      </c>
      <c r="FQ85" s="1">
        <v>12</v>
      </c>
      <c r="FR85" s="1">
        <v>1377.4707792207801</v>
      </c>
      <c r="FS85" s="1">
        <f t="shared" si="54"/>
        <v>546.47077922078006</v>
      </c>
      <c r="FT85" s="1">
        <v>12</v>
      </c>
      <c r="FU85" s="1">
        <v>1402.9238866396799</v>
      </c>
      <c r="FV85" s="1">
        <f t="shared" si="55"/>
        <v>499.92388663967995</v>
      </c>
    </row>
    <row r="86" spans="1:178" x14ac:dyDescent="0.25">
      <c r="A86" s="2"/>
      <c r="B86" s="1">
        <v>13</v>
      </c>
      <c r="C86" s="1">
        <v>1418.66896024465</v>
      </c>
      <c r="D86" s="1">
        <f t="shared" si="56"/>
        <v>109.66896024464995</v>
      </c>
      <c r="E86" s="1">
        <v>13</v>
      </c>
      <c r="F86" s="1">
        <v>1395.4967462039001</v>
      </c>
      <c r="G86" s="1">
        <f t="shared" si="57"/>
        <v>150.4967462039001</v>
      </c>
      <c r="H86" s="1">
        <v>13</v>
      </c>
      <c r="I86" s="1">
        <v>1428.49740034662</v>
      </c>
      <c r="J86" s="1">
        <f t="shared" si="58"/>
        <v>184.49740034662</v>
      </c>
      <c r="K86" s="1">
        <v>13</v>
      </c>
      <c r="L86" s="1">
        <v>1356.3610108303201</v>
      </c>
      <c r="M86" s="1">
        <f t="shared" si="59"/>
        <v>108.36101083032008</v>
      </c>
      <c r="P86" s="5"/>
      <c r="Q86" s="1">
        <v>13</v>
      </c>
      <c r="R86" s="1">
        <v>1885.69603524229</v>
      </c>
      <c r="S86" s="1">
        <f t="shared" si="60"/>
        <v>-32.303964757709991</v>
      </c>
      <c r="T86" s="1">
        <v>13</v>
      </c>
      <c r="U86" s="1">
        <v>1971.54051282051</v>
      </c>
      <c r="V86" s="1">
        <f t="shared" si="61"/>
        <v>310.54051282051</v>
      </c>
      <c r="W86" s="1">
        <v>13</v>
      </c>
      <c r="X86" s="1">
        <v>1690.2842553191499</v>
      </c>
      <c r="Y86" s="1">
        <f t="shared" si="62"/>
        <v>232.28425531914991</v>
      </c>
      <c r="Z86" s="1">
        <v>13</v>
      </c>
      <c r="AA86" s="1">
        <v>1660.3726082578</v>
      </c>
      <c r="AB86" s="1">
        <f t="shared" si="63"/>
        <v>197.37260825780004</v>
      </c>
      <c r="AE86" s="5"/>
      <c r="AF86" s="1">
        <v>13</v>
      </c>
      <c r="AG86" s="1">
        <v>1249.8140969163001</v>
      </c>
      <c r="AH86" s="1">
        <f t="shared" si="64"/>
        <v>229.81409691630006</v>
      </c>
      <c r="AI86" s="1">
        <v>13</v>
      </c>
      <c r="AJ86" s="1">
        <v>1186.68302658487</v>
      </c>
      <c r="AK86" s="1">
        <f t="shared" si="65"/>
        <v>173.68302658487005</v>
      </c>
      <c r="AL86" s="1">
        <v>13</v>
      </c>
      <c r="AM86" s="1">
        <v>1157.5131362889999</v>
      </c>
      <c r="AN86" s="1">
        <f t="shared" si="66"/>
        <v>150.51313628899993</v>
      </c>
      <c r="AO86" s="1">
        <v>13</v>
      </c>
      <c r="AP86" s="1">
        <v>1180.3507718696401</v>
      </c>
      <c r="AQ86" s="1">
        <f t="shared" si="67"/>
        <v>142.35077186964008</v>
      </c>
      <c r="AT86" s="2"/>
      <c r="AU86" s="1">
        <v>13</v>
      </c>
      <c r="AV86" s="1">
        <v>1361.2954022988499</v>
      </c>
      <c r="AW86" s="1">
        <f t="shared" si="68"/>
        <v>200.29540229884992</v>
      </c>
      <c r="AX86" s="1">
        <v>13</v>
      </c>
      <c r="AY86" s="1">
        <v>1360.55089058524</v>
      </c>
      <c r="AZ86" s="1">
        <f t="shared" si="69"/>
        <v>176.55089058524004</v>
      </c>
      <c r="BA86" s="1">
        <v>13</v>
      </c>
      <c r="BB86" s="1">
        <v>1524.3613550815601</v>
      </c>
      <c r="BC86" s="1">
        <f t="shared" si="70"/>
        <v>158.36135508156008</v>
      </c>
      <c r="BD86" s="1">
        <v>13</v>
      </c>
      <c r="BE86" s="1">
        <v>1544.30373831776</v>
      </c>
      <c r="BF86" s="1">
        <f t="shared" si="71"/>
        <v>134.30373831776001</v>
      </c>
      <c r="BI86" s="5"/>
      <c r="BJ86" s="1">
        <v>13</v>
      </c>
      <c r="BK86" s="1">
        <v>2022.1071428571399</v>
      </c>
      <c r="BL86" s="1">
        <f t="shared" si="72"/>
        <v>519.10714285713993</v>
      </c>
      <c r="BM86" s="1">
        <v>13</v>
      </c>
      <c r="BN86" s="1">
        <v>2089.0598526703502</v>
      </c>
      <c r="BO86" s="1">
        <f t="shared" si="73"/>
        <v>608.05985267035021</v>
      </c>
      <c r="BP86" s="1">
        <v>13</v>
      </c>
      <c r="BQ86" s="1">
        <v>1939.03155127082</v>
      </c>
      <c r="BR86" s="1">
        <f t="shared" si="74"/>
        <v>503.03155127082005</v>
      </c>
      <c r="BS86" s="1">
        <v>13</v>
      </c>
      <c r="BT86" s="1">
        <v>2067.2337098175499</v>
      </c>
      <c r="BU86" s="1">
        <f t="shared" si="75"/>
        <v>593.23370981754988</v>
      </c>
      <c r="BX86" s="5"/>
      <c r="BY86" s="1">
        <v>13</v>
      </c>
      <c r="BZ86" s="1">
        <v>1342.5943728018799</v>
      </c>
      <c r="CA86" s="1">
        <f t="shared" si="76"/>
        <v>148.5943728018799</v>
      </c>
      <c r="CB86" s="1">
        <v>13</v>
      </c>
      <c r="CC86" s="1">
        <v>1438.4869198312199</v>
      </c>
      <c r="CD86" s="1">
        <f t="shared" si="77"/>
        <v>185.48691983121989</v>
      </c>
      <c r="CE86" s="1">
        <v>13</v>
      </c>
      <c r="CF86" s="1">
        <v>1447.3972162740899</v>
      </c>
      <c r="CG86" s="1">
        <f t="shared" si="78"/>
        <v>186.39721627408994</v>
      </c>
      <c r="CH86" s="1">
        <v>13</v>
      </c>
      <c r="CI86" s="1">
        <v>1468.32</v>
      </c>
      <c r="CJ86" s="1">
        <f t="shared" si="79"/>
        <v>270.31999999999994</v>
      </c>
      <c r="CM86" s="2"/>
      <c r="CN86" s="1">
        <v>13</v>
      </c>
      <c r="CO86" s="1">
        <v>1790.80454545455</v>
      </c>
      <c r="CP86" s="1">
        <f t="shared" si="80"/>
        <v>534.80454545454995</v>
      </c>
      <c r="CQ86" s="1">
        <v>13</v>
      </c>
      <c r="CR86" s="1">
        <v>1628.5523465704</v>
      </c>
      <c r="CS86" s="1">
        <f t="shared" si="81"/>
        <v>402.5523465704</v>
      </c>
      <c r="CT86" s="1">
        <v>13</v>
      </c>
      <c r="CU86" s="1">
        <v>1632.4702920443101</v>
      </c>
      <c r="CV86" s="1">
        <f t="shared" si="82"/>
        <v>422.4702920443101</v>
      </c>
      <c r="CW86" s="1">
        <v>13</v>
      </c>
      <c r="CX86" s="1">
        <v>1700.5312208760499</v>
      </c>
      <c r="CY86" s="1">
        <f t="shared" si="83"/>
        <v>470.53122087604993</v>
      </c>
      <c r="DB86" s="5"/>
      <c r="DC86" s="1">
        <v>13</v>
      </c>
      <c r="DD86" s="1">
        <v>2475.91358024691</v>
      </c>
      <c r="DE86" s="1">
        <f t="shared" si="84"/>
        <v>687.91358024690999</v>
      </c>
      <c r="DF86" s="1">
        <v>13</v>
      </c>
      <c r="DG86" s="1">
        <v>2765.0459893048101</v>
      </c>
      <c r="DH86" s="1">
        <f t="shared" si="85"/>
        <v>862.04598930481006</v>
      </c>
      <c r="DI86" s="1">
        <v>13</v>
      </c>
      <c r="DJ86" s="1">
        <v>3339.7084493964699</v>
      </c>
      <c r="DK86" s="1">
        <f t="shared" si="86"/>
        <v>480.70844939646986</v>
      </c>
      <c r="DL86" s="1">
        <v>13</v>
      </c>
      <c r="DM86" s="1">
        <v>2870.81036513545</v>
      </c>
      <c r="DN86" s="1">
        <f t="shared" si="87"/>
        <v>254.81036513544996</v>
      </c>
      <c r="DQ86" s="5"/>
      <c r="DR86" s="1">
        <v>13</v>
      </c>
      <c r="DS86" s="1">
        <v>1980.37254901961</v>
      </c>
      <c r="DT86" s="1">
        <f t="shared" si="88"/>
        <v>419.37254901961001</v>
      </c>
      <c r="DU86" s="1">
        <v>13</v>
      </c>
      <c r="DV86" s="1">
        <v>1731.2878787878799</v>
      </c>
      <c r="DW86" s="1">
        <f t="shared" si="89"/>
        <v>463.28787878787989</v>
      </c>
      <c r="DX86" s="1">
        <v>13</v>
      </c>
      <c r="DY86" s="1">
        <v>1663.59667852906</v>
      </c>
      <c r="DZ86" s="1">
        <f t="shared" si="90"/>
        <v>428.59667852906</v>
      </c>
      <c r="EA86" s="1">
        <v>13</v>
      </c>
      <c r="EB86" s="1">
        <v>1627.7985524728599</v>
      </c>
      <c r="EC86" s="1">
        <f t="shared" si="91"/>
        <v>360.79855247285991</v>
      </c>
      <c r="EF86" s="2"/>
      <c r="EG86" s="1">
        <v>13</v>
      </c>
      <c r="EH86" s="1">
        <v>2802.5546218487402</v>
      </c>
      <c r="EI86" s="1">
        <f t="shared" si="92"/>
        <v>1148.5546218487402</v>
      </c>
      <c r="EJ86" s="1">
        <v>13</v>
      </c>
      <c r="EK86" s="1">
        <v>3040.5658648339099</v>
      </c>
      <c r="EL86" s="1">
        <f t="shared" si="93"/>
        <v>822.56586483390993</v>
      </c>
      <c r="EM86" s="1">
        <v>13</v>
      </c>
      <c r="EN86" s="1">
        <v>2957.0128700128698</v>
      </c>
      <c r="EO86" s="1">
        <f t="shared" si="94"/>
        <v>1014.0128700128698</v>
      </c>
      <c r="EP86" s="1">
        <v>13</v>
      </c>
      <c r="EQ86" s="1">
        <v>2540.0270270270298</v>
      </c>
      <c r="ER86" s="1">
        <f t="shared" si="95"/>
        <v>879.02702702702982</v>
      </c>
      <c r="EU86" s="5"/>
      <c r="EV86" s="1">
        <v>13</v>
      </c>
      <c r="EW86" s="1">
        <v>2645.5479452054801</v>
      </c>
      <c r="EX86" s="1">
        <f t="shared" si="96"/>
        <v>379.54794520548012</v>
      </c>
      <c r="EY86" s="1">
        <v>13</v>
      </c>
      <c r="EZ86" s="1">
        <v>2026.6113837095199</v>
      </c>
      <c r="FA86" s="1">
        <f t="shared" si="97"/>
        <v>422.61138370951994</v>
      </c>
      <c r="FB86" s="1">
        <v>13</v>
      </c>
      <c r="FC86" s="1">
        <v>1900.00314795383</v>
      </c>
      <c r="FD86" s="1">
        <f t="shared" si="98"/>
        <v>408.00314795382997</v>
      </c>
      <c r="FE86" s="1">
        <v>13</v>
      </c>
      <c r="FF86" s="1">
        <v>1969.72281639929</v>
      </c>
      <c r="FG86" s="1">
        <f t="shared" si="99"/>
        <v>331.72281639928997</v>
      </c>
      <c r="FJ86" s="5"/>
      <c r="FK86" s="1">
        <v>13</v>
      </c>
      <c r="FL86" s="1">
        <v>1372.0112847222199</v>
      </c>
      <c r="FM86" s="1">
        <f t="shared" si="52"/>
        <v>527.0112847222199</v>
      </c>
      <c r="FN86" s="1">
        <v>13</v>
      </c>
      <c r="FO86" s="1">
        <v>1335.8220436280101</v>
      </c>
      <c r="FP86" s="1">
        <f t="shared" si="53"/>
        <v>490.82204362801008</v>
      </c>
      <c r="FQ86" s="1">
        <v>13</v>
      </c>
      <c r="FR86" s="1">
        <v>1381.7113733905601</v>
      </c>
      <c r="FS86" s="1">
        <f t="shared" si="54"/>
        <v>550.71137339056008</v>
      </c>
      <c r="FT86" s="1">
        <v>13</v>
      </c>
      <c r="FU86" s="1">
        <v>1373.7402597402599</v>
      </c>
      <c r="FV86" s="1">
        <f t="shared" si="55"/>
        <v>470.74025974025994</v>
      </c>
    </row>
    <row r="87" spans="1:178" x14ac:dyDescent="0.25">
      <c r="A87" s="2"/>
      <c r="B87" s="1">
        <v>14</v>
      </c>
      <c r="C87" s="1">
        <v>1409.13323124043</v>
      </c>
      <c r="D87" s="1">
        <f t="shared" si="56"/>
        <v>100.13323124042995</v>
      </c>
      <c r="E87" s="1">
        <v>14</v>
      </c>
      <c r="F87" s="1">
        <v>1452.8633405639901</v>
      </c>
      <c r="G87" s="1">
        <f t="shared" si="57"/>
        <v>207.86334056399005</v>
      </c>
      <c r="H87" s="1">
        <v>14</v>
      </c>
      <c r="I87" s="1">
        <v>1417.4829396325499</v>
      </c>
      <c r="J87" s="1">
        <f t="shared" si="58"/>
        <v>173.48293963254991</v>
      </c>
      <c r="K87" s="1">
        <v>14</v>
      </c>
      <c r="L87" s="1">
        <v>1382.3458282950401</v>
      </c>
      <c r="M87" s="1">
        <f t="shared" si="59"/>
        <v>134.34582829504006</v>
      </c>
      <c r="P87" s="5"/>
      <c r="Q87" s="1">
        <v>14</v>
      </c>
      <c r="R87" s="1">
        <v>2022.5690265486701</v>
      </c>
      <c r="S87" s="1">
        <f t="shared" si="60"/>
        <v>104.56902654867008</v>
      </c>
      <c r="T87" s="1">
        <v>14</v>
      </c>
      <c r="U87" s="1">
        <v>1783.5524402907599</v>
      </c>
      <c r="V87" s="1">
        <f t="shared" si="61"/>
        <v>122.55244029075993</v>
      </c>
      <c r="W87" s="1">
        <v>14</v>
      </c>
      <c r="X87" s="1">
        <v>1711.34332191781</v>
      </c>
      <c r="Y87" s="1">
        <f t="shared" si="62"/>
        <v>253.34332191781004</v>
      </c>
      <c r="Z87" s="1">
        <v>14</v>
      </c>
      <c r="AA87" s="1">
        <v>1684.5349544072899</v>
      </c>
      <c r="AB87" s="1">
        <f t="shared" si="63"/>
        <v>221.53495440728989</v>
      </c>
      <c r="AE87" s="5"/>
      <c r="AF87" s="1">
        <v>14</v>
      </c>
      <c r="AG87" s="1">
        <v>1175.00267141585</v>
      </c>
      <c r="AH87" s="1">
        <f t="shared" si="64"/>
        <v>155.00267141585005</v>
      </c>
      <c r="AI87" s="1">
        <v>14</v>
      </c>
      <c r="AJ87" s="1">
        <v>1127.9381443299001</v>
      </c>
      <c r="AK87" s="1">
        <f t="shared" si="65"/>
        <v>114.93814432990007</v>
      </c>
      <c r="AL87" s="1">
        <v>14</v>
      </c>
      <c r="AM87" s="1">
        <v>1153.6076475478001</v>
      </c>
      <c r="AN87" s="1">
        <f t="shared" si="66"/>
        <v>146.60764754780007</v>
      </c>
      <c r="AO87" s="1">
        <v>14</v>
      </c>
      <c r="AP87" s="1">
        <v>1151.7241086587401</v>
      </c>
      <c r="AQ87" s="1">
        <f t="shared" si="67"/>
        <v>113.72410865874008</v>
      </c>
      <c r="AT87" s="2"/>
      <c r="AU87" s="1">
        <v>14</v>
      </c>
      <c r="AV87" s="1">
        <v>1379.11643835616</v>
      </c>
      <c r="AW87" s="1">
        <f t="shared" si="68"/>
        <v>218.11643835615996</v>
      </c>
      <c r="AX87" s="1">
        <v>14</v>
      </c>
      <c r="AY87" s="1">
        <v>1445.45408805031</v>
      </c>
      <c r="AZ87" s="1">
        <f t="shared" si="69"/>
        <v>261.45408805031002</v>
      </c>
      <c r="BA87" s="1">
        <v>14</v>
      </c>
      <c r="BB87" s="1">
        <v>1576.4166666666699</v>
      </c>
      <c r="BC87" s="1">
        <f t="shared" si="70"/>
        <v>210.41666666666993</v>
      </c>
      <c r="BD87" s="1">
        <v>14</v>
      </c>
      <c r="BE87" s="1">
        <v>1506.75871819039</v>
      </c>
      <c r="BF87" s="1">
        <f t="shared" si="71"/>
        <v>96.758718190390027</v>
      </c>
      <c r="BI87" s="5"/>
      <c r="BJ87" s="1">
        <v>14</v>
      </c>
      <c r="BK87" s="1">
        <v>2142.6922155688599</v>
      </c>
      <c r="BL87" s="1">
        <f t="shared" si="72"/>
        <v>639.69221556885987</v>
      </c>
      <c r="BM87" s="1">
        <v>14</v>
      </c>
      <c r="BN87" s="1">
        <v>1927.2242817423501</v>
      </c>
      <c r="BO87" s="1">
        <f t="shared" si="73"/>
        <v>446.22428174235006</v>
      </c>
      <c r="BP87" s="1">
        <v>14</v>
      </c>
      <c r="BQ87" s="1">
        <v>1881.55545696539</v>
      </c>
      <c r="BR87" s="1">
        <f t="shared" si="74"/>
        <v>445.55545696539002</v>
      </c>
      <c r="BS87" s="1">
        <v>14</v>
      </c>
      <c r="BT87" s="1">
        <v>2086.7773972602699</v>
      </c>
      <c r="BU87" s="1">
        <f t="shared" si="75"/>
        <v>612.77739726026994</v>
      </c>
      <c r="BX87" s="5"/>
      <c r="BY87" s="1">
        <v>14</v>
      </c>
      <c r="BZ87" s="1">
        <v>1358.0864485981299</v>
      </c>
      <c r="CA87" s="1">
        <f t="shared" si="76"/>
        <v>164.08644859812989</v>
      </c>
      <c r="CB87" s="1">
        <v>14</v>
      </c>
      <c r="CC87" s="1">
        <v>1560.2203532380199</v>
      </c>
      <c r="CD87" s="1">
        <f t="shared" si="77"/>
        <v>307.22035323801992</v>
      </c>
      <c r="CE87" s="1">
        <v>14</v>
      </c>
      <c r="CF87" s="1">
        <v>1429.4887940234801</v>
      </c>
      <c r="CG87" s="1">
        <f t="shared" si="78"/>
        <v>168.48879402348007</v>
      </c>
      <c r="CH87" s="1">
        <v>14</v>
      </c>
      <c r="CI87" s="1">
        <v>1379.8436830835101</v>
      </c>
      <c r="CJ87" s="1">
        <f t="shared" si="79"/>
        <v>181.84368308351009</v>
      </c>
      <c r="CM87" s="2"/>
      <c r="CN87" s="1">
        <v>14</v>
      </c>
      <c r="CO87" s="1">
        <v>1646.3638838475499</v>
      </c>
      <c r="CP87" s="1">
        <f t="shared" si="80"/>
        <v>390.36388384754991</v>
      </c>
      <c r="CQ87" s="1">
        <v>14</v>
      </c>
      <c r="CR87" s="1">
        <v>1636.3056558363401</v>
      </c>
      <c r="CS87" s="1">
        <f t="shared" si="81"/>
        <v>410.30565583634007</v>
      </c>
      <c r="CT87" s="1">
        <v>14</v>
      </c>
      <c r="CU87" s="1">
        <v>1559.5414141414101</v>
      </c>
      <c r="CV87" s="1">
        <f t="shared" si="82"/>
        <v>349.54141414141009</v>
      </c>
      <c r="CW87" s="1">
        <v>14</v>
      </c>
      <c r="CX87" s="1">
        <v>1663.9656133829001</v>
      </c>
      <c r="CY87" s="1">
        <f t="shared" si="83"/>
        <v>433.96561338290007</v>
      </c>
      <c r="DB87" s="5"/>
      <c r="DC87" s="1">
        <v>14</v>
      </c>
      <c r="DD87" s="1">
        <v>2671.5583075335398</v>
      </c>
      <c r="DE87" s="1">
        <f t="shared" si="84"/>
        <v>883.55830753353985</v>
      </c>
      <c r="DF87" s="1">
        <v>14</v>
      </c>
      <c r="DG87" s="1">
        <v>2720.47077577046</v>
      </c>
      <c r="DH87" s="1">
        <f t="shared" si="85"/>
        <v>817.47077577046002</v>
      </c>
      <c r="DI87" s="1">
        <v>14</v>
      </c>
      <c r="DJ87" s="1">
        <v>3403.4879406308</v>
      </c>
      <c r="DK87" s="1">
        <f t="shared" si="86"/>
        <v>544.48794063080004</v>
      </c>
      <c r="DL87" s="1">
        <v>14</v>
      </c>
      <c r="DM87" s="1">
        <v>2963.2922705313999</v>
      </c>
      <c r="DN87" s="1">
        <f t="shared" si="87"/>
        <v>347.29227053139994</v>
      </c>
      <c r="DQ87" s="5"/>
      <c r="DR87" s="1">
        <v>14</v>
      </c>
      <c r="DS87" s="1">
        <v>1888.1507352941201</v>
      </c>
      <c r="DT87" s="1">
        <f t="shared" si="88"/>
        <v>327.15073529412007</v>
      </c>
      <c r="DU87" s="1">
        <v>14</v>
      </c>
      <c r="DV87" s="1">
        <v>1697.1854636591499</v>
      </c>
      <c r="DW87" s="1">
        <f t="shared" si="89"/>
        <v>429.18546365914995</v>
      </c>
      <c r="DX87" s="1">
        <v>14</v>
      </c>
      <c r="DY87" s="1">
        <v>1638.2023952095799</v>
      </c>
      <c r="DZ87" s="1">
        <f t="shared" si="90"/>
        <v>403.20239520957989</v>
      </c>
      <c r="EA87" s="1">
        <v>14</v>
      </c>
      <c r="EB87" s="1">
        <v>1551.45078979344</v>
      </c>
      <c r="EC87" s="1">
        <f t="shared" si="91"/>
        <v>284.45078979343998</v>
      </c>
      <c r="EF87" s="2"/>
      <c r="EG87" s="1">
        <v>14</v>
      </c>
      <c r="EH87" s="1">
        <v>2525.2070217917699</v>
      </c>
      <c r="EI87" s="1">
        <f t="shared" si="92"/>
        <v>871.20702179176988</v>
      </c>
      <c r="EJ87" s="1">
        <v>14</v>
      </c>
      <c r="EK87" s="1">
        <v>3047.0289532294</v>
      </c>
      <c r="EL87" s="1">
        <f t="shared" si="93"/>
        <v>829.02895322940003</v>
      </c>
      <c r="EM87" s="1">
        <v>14</v>
      </c>
      <c r="EN87" s="1">
        <v>3097.75194805195</v>
      </c>
      <c r="EO87" s="1">
        <f t="shared" si="94"/>
        <v>1154.75194805195</v>
      </c>
      <c r="EP87" s="1">
        <v>14</v>
      </c>
      <c r="EQ87" s="1">
        <v>2519.6050251256302</v>
      </c>
      <c r="ER87" s="1">
        <f t="shared" si="95"/>
        <v>858.60502512563016</v>
      </c>
      <c r="EU87" s="5"/>
      <c r="EV87" s="1">
        <v>14</v>
      </c>
      <c r="EW87" s="1">
        <v>2693.693359375</v>
      </c>
      <c r="EX87" s="1">
        <f t="shared" si="96"/>
        <v>427.693359375</v>
      </c>
      <c r="EY87" s="1">
        <v>14</v>
      </c>
      <c r="EZ87" s="1">
        <v>2010.522971652</v>
      </c>
      <c r="FA87" s="1">
        <f t="shared" si="97"/>
        <v>406.52297165200002</v>
      </c>
      <c r="FB87" s="1">
        <v>14</v>
      </c>
      <c r="FC87" s="1">
        <v>2012.32878151261</v>
      </c>
      <c r="FD87" s="1">
        <f t="shared" si="98"/>
        <v>520.32878151261002</v>
      </c>
      <c r="FE87" s="1">
        <v>14</v>
      </c>
      <c r="FF87" s="1">
        <v>2100.53886925795</v>
      </c>
      <c r="FG87" s="1">
        <f t="shared" si="99"/>
        <v>462.53886925794995</v>
      </c>
      <c r="FJ87" s="5"/>
      <c r="FK87" s="1">
        <v>14</v>
      </c>
      <c r="FL87" s="1">
        <v>1223.46307558645</v>
      </c>
      <c r="FM87" s="1">
        <f t="shared" si="52"/>
        <v>378.46307558645003</v>
      </c>
      <c r="FN87" s="1">
        <v>14</v>
      </c>
      <c r="FO87" s="1">
        <v>1362.45547945205</v>
      </c>
      <c r="FP87" s="1">
        <f t="shared" si="53"/>
        <v>517.45547945204999</v>
      </c>
      <c r="FQ87" s="1">
        <v>14</v>
      </c>
      <c r="FR87" s="1">
        <v>1654.9218241042299</v>
      </c>
      <c r="FS87" s="1">
        <f t="shared" si="54"/>
        <v>823.92182410422993</v>
      </c>
      <c r="FT87" s="1">
        <v>14</v>
      </c>
      <c r="FU87" s="1">
        <v>1485.46644844517</v>
      </c>
      <c r="FV87" s="1">
        <f t="shared" si="55"/>
        <v>582.46644844517004</v>
      </c>
    </row>
    <row r="88" spans="1:178" x14ac:dyDescent="0.25">
      <c r="A88" s="2"/>
      <c r="B88" s="1">
        <v>15</v>
      </c>
      <c r="C88" s="1">
        <v>1443.5289193302899</v>
      </c>
      <c r="D88" s="1">
        <f t="shared" si="56"/>
        <v>134.52891933028991</v>
      </c>
      <c r="E88" s="1">
        <v>15</v>
      </c>
      <c r="F88" s="1">
        <v>1433.7940528634399</v>
      </c>
      <c r="G88" s="1">
        <f t="shared" si="57"/>
        <v>188.7940528634399</v>
      </c>
      <c r="H88" s="1">
        <v>15</v>
      </c>
      <c r="I88" s="1">
        <v>1481.04094076655</v>
      </c>
      <c r="J88" s="1">
        <f t="shared" si="58"/>
        <v>237.04094076654997</v>
      </c>
      <c r="K88" s="1">
        <v>15</v>
      </c>
      <c r="L88" s="1">
        <v>1359.2227544910199</v>
      </c>
      <c r="M88" s="1">
        <f t="shared" si="59"/>
        <v>111.22275449101994</v>
      </c>
      <c r="P88" s="5"/>
      <c r="Q88" s="1">
        <v>15</v>
      </c>
      <c r="R88" s="1">
        <v>1849.7798245613999</v>
      </c>
      <c r="S88" s="1">
        <f t="shared" si="60"/>
        <v>-68.220175438600108</v>
      </c>
      <c r="T88" s="1">
        <v>15</v>
      </c>
      <c r="U88" s="1">
        <v>1754.1394871794901</v>
      </c>
      <c r="V88" s="1">
        <f t="shared" si="61"/>
        <v>93.139487179490061</v>
      </c>
      <c r="W88" s="1">
        <v>15</v>
      </c>
      <c r="X88" s="1">
        <v>1741.58211521926</v>
      </c>
      <c r="Y88" s="1">
        <f t="shared" si="62"/>
        <v>283.58211521926</v>
      </c>
      <c r="Z88" s="1">
        <v>15</v>
      </c>
      <c r="AA88" s="1">
        <v>1662.92424242424</v>
      </c>
      <c r="AB88" s="1">
        <f t="shared" si="63"/>
        <v>199.92424242423999</v>
      </c>
      <c r="AE88" s="5"/>
      <c r="AF88" s="1">
        <v>15</v>
      </c>
      <c r="AG88" s="1">
        <v>1246.74377224199</v>
      </c>
      <c r="AH88" s="1">
        <f t="shared" si="64"/>
        <v>226.74377224198997</v>
      </c>
      <c r="AI88" s="1">
        <v>15</v>
      </c>
      <c r="AJ88" s="1">
        <v>1279.65737874097</v>
      </c>
      <c r="AK88" s="1">
        <f t="shared" si="65"/>
        <v>266.65737874096999</v>
      </c>
      <c r="AL88" s="1">
        <v>15</v>
      </c>
      <c r="AM88" s="1">
        <v>1161.6307821698899</v>
      </c>
      <c r="AN88" s="1">
        <f t="shared" si="66"/>
        <v>154.63078216988993</v>
      </c>
      <c r="AO88" s="1">
        <v>15</v>
      </c>
      <c r="AP88" s="1">
        <v>1193.43310463122</v>
      </c>
      <c r="AQ88" s="1">
        <f t="shared" si="67"/>
        <v>155.43310463121998</v>
      </c>
      <c r="AT88" s="2"/>
      <c r="AU88" s="1">
        <v>15</v>
      </c>
      <c r="AV88" s="1">
        <v>1266.9862068965499</v>
      </c>
      <c r="AW88" s="1">
        <f t="shared" si="68"/>
        <v>105.9862068965499</v>
      </c>
      <c r="AX88" s="1">
        <v>15</v>
      </c>
      <c r="AY88" s="1">
        <v>1420.6207792207799</v>
      </c>
      <c r="AZ88" s="1">
        <f t="shared" si="69"/>
        <v>236.62077922077992</v>
      </c>
      <c r="BA88" s="1">
        <v>15</v>
      </c>
      <c r="BB88" s="1">
        <v>1794.12298136646</v>
      </c>
      <c r="BC88" s="1">
        <f t="shared" si="70"/>
        <v>428.12298136645995</v>
      </c>
      <c r="BD88" s="1">
        <v>15</v>
      </c>
      <c r="BE88" s="1">
        <v>1461.5623836126599</v>
      </c>
      <c r="BF88" s="1">
        <f t="shared" si="71"/>
        <v>51.562383612659914</v>
      </c>
      <c r="BI88" s="5"/>
      <c r="BJ88" s="1">
        <v>15</v>
      </c>
      <c r="BK88" s="1">
        <v>1926.0331753554501</v>
      </c>
      <c r="BL88" s="1">
        <f t="shared" si="72"/>
        <v>423.03317535545011</v>
      </c>
      <c r="BM88" s="1">
        <v>15</v>
      </c>
      <c r="BN88" s="1">
        <v>1933.0999074930601</v>
      </c>
      <c r="BO88" s="1">
        <f t="shared" si="73"/>
        <v>452.09990749306007</v>
      </c>
      <c r="BP88" s="1">
        <v>15</v>
      </c>
      <c r="BQ88" s="1">
        <v>1951.26696035242</v>
      </c>
      <c r="BR88" s="1">
        <f t="shared" si="74"/>
        <v>515.26696035242003</v>
      </c>
      <c r="BS88" s="1">
        <v>15</v>
      </c>
      <c r="BT88" s="1">
        <v>2014.9025021570301</v>
      </c>
      <c r="BU88" s="1">
        <f t="shared" si="75"/>
        <v>540.90250215703009</v>
      </c>
      <c r="BX88" s="5"/>
      <c r="BY88" s="1">
        <v>15</v>
      </c>
      <c r="BZ88" s="1">
        <v>1376.6520710059201</v>
      </c>
      <c r="CA88" s="1">
        <f t="shared" si="76"/>
        <v>182.65207100592011</v>
      </c>
      <c r="CB88" s="1">
        <v>15</v>
      </c>
      <c r="CC88" s="1">
        <v>1577.5923141186299</v>
      </c>
      <c r="CD88" s="1">
        <f t="shared" si="77"/>
        <v>324.59231411862993</v>
      </c>
      <c r="CE88" s="1">
        <v>15</v>
      </c>
      <c r="CF88" s="1">
        <v>1423.25529661017</v>
      </c>
      <c r="CG88" s="1">
        <f t="shared" si="78"/>
        <v>162.25529661017003</v>
      </c>
      <c r="CH88" s="1">
        <v>15</v>
      </c>
      <c r="CI88" s="1">
        <v>1450.2111468381599</v>
      </c>
      <c r="CJ88" s="1">
        <f t="shared" si="79"/>
        <v>252.21114683815995</v>
      </c>
      <c r="CM88" s="2"/>
      <c r="CN88" s="1">
        <v>15</v>
      </c>
      <c r="CO88" s="1">
        <v>1651.5749542961601</v>
      </c>
      <c r="CP88" s="1">
        <f t="shared" si="80"/>
        <v>395.57495429616006</v>
      </c>
      <c r="CQ88" s="1">
        <v>15</v>
      </c>
      <c r="CR88" s="1">
        <v>1626.8896969697</v>
      </c>
      <c r="CS88" s="1">
        <f t="shared" si="81"/>
        <v>400.88969696970003</v>
      </c>
      <c r="CT88" s="1">
        <v>15</v>
      </c>
      <c r="CU88" s="1">
        <v>1603.4798387096801</v>
      </c>
      <c r="CV88" s="1">
        <f t="shared" si="82"/>
        <v>393.47983870968005</v>
      </c>
      <c r="CW88" s="1">
        <v>15</v>
      </c>
      <c r="CX88" s="1">
        <v>1643.1723818350299</v>
      </c>
      <c r="CY88" s="1">
        <f t="shared" si="83"/>
        <v>413.17238183502991</v>
      </c>
      <c r="DB88" s="5"/>
      <c r="DC88" s="1">
        <v>15</v>
      </c>
      <c r="DD88" s="1">
        <v>2719.7977642276401</v>
      </c>
      <c r="DE88" s="1">
        <f t="shared" si="84"/>
        <v>931.79776422764007</v>
      </c>
      <c r="DF88" s="1">
        <v>15</v>
      </c>
      <c r="DG88" s="1">
        <v>2522.5819148936198</v>
      </c>
      <c r="DH88" s="1">
        <f t="shared" si="85"/>
        <v>619.5819148936198</v>
      </c>
      <c r="DI88" s="1">
        <v>15</v>
      </c>
      <c r="DJ88" s="1">
        <v>3491.3181818181802</v>
      </c>
      <c r="DK88" s="1">
        <f t="shared" si="86"/>
        <v>632.31818181818016</v>
      </c>
      <c r="DL88" s="1">
        <v>15</v>
      </c>
      <c r="DM88" s="1">
        <v>3016.25775656325</v>
      </c>
      <c r="DN88" s="1">
        <f t="shared" si="87"/>
        <v>400.25775656325004</v>
      </c>
      <c r="DQ88" s="5"/>
      <c r="DR88" s="1">
        <v>15</v>
      </c>
      <c r="DS88" s="1">
        <v>1880.9010989011001</v>
      </c>
      <c r="DT88" s="1">
        <f t="shared" si="88"/>
        <v>319.90109890110011</v>
      </c>
      <c r="DU88" s="1">
        <v>15</v>
      </c>
      <c r="DV88" s="1">
        <v>1650.68362282878</v>
      </c>
      <c r="DW88" s="1">
        <f t="shared" si="89"/>
        <v>382.68362282878002</v>
      </c>
      <c r="DX88" s="1">
        <v>15</v>
      </c>
      <c r="DY88" s="1">
        <v>1624.7</v>
      </c>
      <c r="DZ88" s="1">
        <f t="shared" si="90"/>
        <v>389.70000000000005</v>
      </c>
      <c r="EA88" s="1">
        <v>15</v>
      </c>
      <c r="EB88" s="1">
        <v>1522.0927960928</v>
      </c>
      <c r="EC88" s="1">
        <f t="shared" si="91"/>
        <v>255.09279609279997</v>
      </c>
      <c r="EF88" s="2"/>
      <c r="EG88" s="1">
        <v>15</v>
      </c>
      <c r="EH88" s="1">
        <v>2798.5364077669901</v>
      </c>
      <c r="EI88" s="1">
        <f t="shared" si="92"/>
        <v>1144.5364077669901</v>
      </c>
      <c r="EJ88" s="1">
        <v>15</v>
      </c>
      <c r="EK88" s="1">
        <v>3014.8829431438098</v>
      </c>
      <c r="EL88" s="1">
        <f t="shared" si="93"/>
        <v>796.88294314380983</v>
      </c>
      <c r="EM88" s="1">
        <v>15</v>
      </c>
      <c r="EN88" s="1">
        <v>2817.1776913099902</v>
      </c>
      <c r="EO88" s="1">
        <f t="shared" si="94"/>
        <v>874.17769130999022</v>
      </c>
      <c r="EP88" s="1">
        <v>15</v>
      </c>
      <c r="EQ88" s="1">
        <v>2663.24127617149</v>
      </c>
      <c r="ER88" s="1">
        <f t="shared" si="95"/>
        <v>1002.24127617149</v>
      </c>
      <c r="EU88" s="5"/>
      <c r="EV88" s="1">
        <v>15</v>
      </c>
      <c r="EW88" s="1">
        <v>2653.65551181102</v>
      </c>
      <c r="EX88" s="1">
        <f t="shared" si="96"/>
        <v>387.65551181102001</v>
      </c>
      <c r="EY88" s="1">
        <v>15</v>
      </c>
      <c r="EZ88" s="1">
        <v>2116.7475442043201</v>
      </c>
      <c r="FA88" s="1">
        <f t="shared" si="97"/>
        <v>512.74754420432009</v>
      </c>
      <c r="FB88" s="1">
        <v>15</v>
      </c>
      <c r="FC88" s="1">
        <v>2025.3527542372899</v>
      </c>
      <c r="FD88" s="1">
        <f t="shared" si="98"/>
        <v>533.3527542372899</v>
      </c>
      <c r="FE88" s="1">
        <v>15</v>
      </c>
      <c r="FF88" s="1">
        <v>2155.7600000000002</v>
      </c>
      <c r="FG88" s="1">
        <f t="shared" si="99"/>
        <v>517.76000000000022</v>
      </c>
      <c r="FJ88" s="5"/>
      <c r="FK88" s="1">
        <v>15</v>
      </c>
      <c r="FL88" s="1">
        <v>1220.70095902354</v>
      </c>
      <c r="FM88" s="1">
        <f t="shared" si="52"/>
        <v>375.70095902354001</v>
      </c>
      <c r="FN88" s="1">
        <v>15</v>
      </c>
      <c r="FO88" s="1">
        <v>1348.9620253164601</v>
      </c>
      <c r="FP88" s="1">
        <f t="shared" si="53"/>
        <v>503.96202531646009</v>
      </c>
      <c r="FQ88" s="1">
        <v>15</v>
      </c>
      <c r="FR88" s="1">
        <v>1265.39045553145</v>
      </c>
      <c r="FS88" s="1">
        <f t="shared" si="54"/>
        <v>434.39045553145002</v>
      </c>
      <c r="FT88" s="1">
        <v>15</v>
      </c>
      <c r="FU88" s="1">
        <v>1385.4927536231901</v>
      </c>
      <c r="FV88" s="1">
        <f t="shared" si="55"/>
        <v>482.49275362319008</v>
      </c>
    </row>
    <row r="89" spans="1:178" x14ac:dyDescent="0.25">
      <c r="A89" s="2"/>
      <c r="B89" s="1">
        <v>16</v>
      </c>
      <c r="C89" s="1">
        <v>1405.6774193548399</v>
      </c>
      <c r="D89" s="1">
        <f t="shared" si="56"/>
        <v>96.677419354839913</v>
      </c>
      <c r="E89" s="1">
        <v>16</v>
      </c>
      <c r="F89" s="1">
        <v>1423.7633587786299</v>
      </c>
      <c r="G89" s="1">
        <f t="shared" si="57"/>
        <v>178.76335877862994</v>
      </c>
      <c r="H89" s="1">
        <v>16</v>
      </c>
      <c r="I89" s="1">
        <v>1605.5857519788899</v>
      </c>
      <c r="J89" s="1">
        <f t="shared" si="58"/>
        <v>361.5857519788899</v>
      </c>
      <c r="K89" s="1">
        <v>16</v>
      </c>
      <c r="L89" s="1">
        <v>1375.8710059171599</v>
      </c>
      <c r="M89" s="1">
        <f t="shared" si="59"/>
        <v>127.87100591715989</v>
      </c>
      <c r="P89" s="5"/>
      <c r="Q89" s="1">
        <v>16</v>
      </c>
      <c r="R89" s="1">
        <v>1910.9461606354801</v>
      </c>
      <c r="S89" s="1">
        <f t="shared" si="60"/>
        <v>-7.0538393645199449</v>
      </c>
      <c r="T89" s="1">
        <v>16</v>
      </c>
      <c r="U89" s="1">
        <v>1798.77272727273</v>
      </c>
      <c r="V89" s="1">
        <f t="shared" si="61"/>
        <v>137.77272727272998</v>
      </c>
      <c r="W89" s="1">
        <v>16</v>
      </c>
      <c r="X89" s="1">
        <v>1582.2755364806901</v>
      </c>
      <c r="Y89" s="1">
        <f t="shared" si="62"/>
        <v>124.27553648069011</v>
      </c>
      <c r="Z89" s="1">
        <v>16</v>
      </c>
      <c r="AA89" s="1">
        <v>1669.1405460060701</v>
      </c>
      <c r="AB89" s="1">
        <f t="shared" si="63"/>
        <v>206.14054600607005</v>
      </c>
      <c r="AE89" s="5"/>
      <c r="AF89" s="1">
        <v>16</v>
      </c>
      <c r="AG89" s="1">
        <v>1172.9314586994701</v>
      </c>
      <c r="AH89" s="1">
        <f t="shared" si="64"/>
        <v>152.93145869947011</v>
      </c>
      <c r="AI89" s="1">
        <v>16</v>
      </c>
      <c r="AJ89" s="1">
        <v>1319.6995841995799</v>
      </c>
      <c r="AK89" s="1">
        <f t="shared" si="65"/>
        <v>306.69958419957993</v>
      </c>
      <c r="AL89" s="1">
        <v>16</v>
      </c>
      <c r="AM89" s="1">
        <v>1280.6416666666701</v>
      </c>
      <c r="AN89" s="1">
        <f t="shared" si="66"/>
        <v>273.64166666667006</v>
      </c>
      <c r="AO89" s="1">
        <v>16</v>
      </c>
      <c r="AP89" s="1">
        <v>1202.8048986486499</v>
      </c>
      <c r="AQ89" s="1">
        <f t="shared" si="67"/>
        <v>164.8048986486499</v>
      </c>
      <c r="AT89" s="2"/>
      <c r="AU89" s="1">
        <v>16</v>
      </c>
      <c r="AV89" s="1">
        <v>1374.93563218391</v>
      </c>
      <c r="AW89" s="1">
        <f t="shared" si="68"/>
        <v>213.93563218391</v>
      </c>
      <c r="AX89" s="1">
        <v>16</v>
      </c>
      <c r="AY89" s="1">
        <v>1371.1346886912299</v>
      </c>
      <c r="AZ89" s="1">
        <f t="shared" si="69"/>
        <v>187.13468869122994</v>
      </c>
      <c r="BA89" s="1">
        <v>16</v>
      </c>
      <c r="BB89" s="1">
        <v>1560.16625310174</v>
      </c>
      <c r="BC89" s="1">
        <f t="shared" si="70"/>
        <v>194.16625310174004</v>
      </c>
      <c r="BD89" s="1">
        <v>16</v>
      </c>
      <c r="BE89" s="1">
        <v>1443.4197761194</v>
      </c>
      <c r="BF89" s="1">
        <f t="shared" si="71"/>
        <v>33.419776119400012</v>
      </c>
      <c r="BI89" s="5"/>
      <c r="BJ89" s="1">
        <v>16</v>
      </c>
      <c r="BK89" s="1">
        <v>1991.70887573965</v>
      </c>
      <c r="BL89" s="1">
        <f t="shared" si="72"/>
        <v>488.70887573965001</v>
      </c>
      <c r="BM89" s="1">
        <v>16</v>
      </c>
      <c r="BN89" s="1">
        <v>1942.40456621005</v>
      </c>
      <c r="BO89" s="1">
        <f t="shared" si="73"/>
        <v>461.40456621005001</v>
      </c>
      <c r="BP89" s="1">
        <v>16</v>
      </c>
      <c r="BQ89" s="1">
        <v>2012.1286343612301</v>
      </c>
      <c r="BR89" s="1">
        <f t="shared" si="74"/>
        <v>576.12863436123007</v>
      </c>
      <c r="BS89" s="1">
        <v>16</v>
      </c>
      <c r="BT89" s="1">
        <v>2052.4857635892999</v>
      </c>
      <c r="BU89" s="1">
        <f t="shared" si="75"/>
        <v>578.48576358929995</v>
      </c>
      <c r="BX89" s="5"/>
      <c r="BY89" s="1">
        <v>16</v>
      </c>
      <c r="BZ89" s="1">
        <v>1458.5029171528599</v>
      </c>
      <c r="CA89" s="1">
        <f t="shared" si="76"/>
        <v>264.50291715285994</v>
      </c>
      <c r="CB89" s="1">
        <v>16</v>
      </c>
      <c r="CC89" s="1">
        <v>1555.52392947103</v>
      </c>
      <c r="CD89" s="1">
        <f t="shared" si="77"/>
        <v>302.52392947102999</v>
      </c>
      <c r="CE89" s="1">
        <v>16</v>
      </c>
      <c r="CF89" s="1">
        <v>1494.99892933619</v>
      </c>
      <c r="CG89" s="1">
        <f t="shared" si="78"/>
        <v>233.99892933619003</v>
      </c>
      <c r="CH89" s="1">
        <v>16</v>
      </c>
      <c r="CI89" s="1">
        <v>1451.00533049041</v>
      </c>
      <c r="CJ89" s="1">
        <f t="shared" si="79"/>
        <v>253.00533049040996</v>
      </c>
      <c r="CM89" s="2"/>
      <c r="CN89" s="1">
        <v>16</v>
      </c>
      <c r="CO89" s="1">
        <v>1818.8030713640501</v>
      </c>
      <c r="CP89" s="1">
        <f t="shared" si="80"/>
        <v>562.80307136405008</v>
      </c>
      <c r="CQ89" s="1">
        <v>16</v>
      </c>
      <c r="CR89" s="1">
        <v>1747.1149700598801</v>
      </c>
      <c r="CS89" s="1">
        <f t="shared" si="81"/>
        <v>521.11497005988008</v>
      </c>
      <c r="CT89" s="1">
        <v>16</v>
      </c>
      <c r="CU89" s="1">
        <v>1585.4435483871</v>
      </c>
      <c r="CV89" s="1">
        <f t="shared" si="82"/>
        <v>375.44354838710001</v>
      </c>
      <c r="CW89" s="1">
        <v>16</v>
      </c>
      <c r="CX89" s="1">
        <v>1446.5748837209301</v>
      </c>
      <c r="CY89" s="1">
        <f t="shared" si="83"/>
        <v>216.57488372093007</v>
      </c>
      <c r="DB89" s="5"/>
      <c r="DC89" s="1">
        <v>16</v>
      </c>
      <c r="DD89" s="1">
        <v>2613.4447821681902</v>
      </c>
      <c r="DE89" s="1">
        <f t="shared" si="84"/>
        <v>825.44478216819016</v>
      </c>
      <c r="DF89" s="1">
        <v>16</v>
      </c>
      <c r="DG89" s="1">
        <v>2555.84328358209</v>
      </c>
      <c r="DH89" s="1">
        <f t="shared" si="85"/>
        <v>652.84328358208995</v>
      </c>
      <c r="DI89" s="1">
        <v>16</v>
      </c>
      <c r="DJ89" s="1">
        <v>3312.1699530516398</v>
      </c>
      <c r="DK89" s="1">
        <f t="shared" si="86"/>
        <v>453.16995305163982</v>
      </c>
      <c r="DL89" s="1">
        <v>16</v>
      </c>
      <c r="DM89" s="1">
        <v>3101.1698564593298</v>
      </c>
      <c r="DN89" s="1">
        <f t="shared" si="87"/>
        <v>485.16985645932982</v>
      </c>
      <c r="DQ89" s="5"/>
      <c r="DR89" s="1">
        <v>16</v>
      </c>
      <c r="DS89" s="1">
        <v>1892.07013301088</v>
      </c>
      <c r="DT89" s="1">
        <f t="shared" si="88"/>
        <v>331.07013301088</v>
      </c>
      <c r="DU89" s="1">
        <v>16</v>
      </c>
      <c r="DV89" s="1">
        <v>1752.3421383647801</v>
      </c>
      <c r="DW89" s="1">
        <f t="shared" si="89"/>
        <v>484.34213836478011</v>
      </c>
      <c r="DX89" s="1">
        <v>16</v>
      </c>
      <c r="DY89" s="1">
        <v>1654.45280764636</v>
      </c>
      <c r="DZ89" s="1">
        <f t="shared" si="90"/>
        <v>419.45280764636004</v>
      </c>
      <c r="EA89" s="1">
        <v>16</v>
      </c>
      <c r="EB89" s="1">
        <v>1603.1041420118299</v>
      </c>
      <c r="EC89" s="1">
        <f t="shared" si="91"/>
        <v>336.10414201182994</v>
      </c>
      <c r="EF89" s="2"/>
      <c r="EG89" s="1">
        <v>16</v>
      </c>
      <c r="EH89" s="1">
        <v>2437.01437125748</v>
      </c>
      <c r="EI89" s="1">
        <f t="shared" si="92"/>
        <v>783.01437125747998</v>
      </c>
      <c r="EJ89" s="1">
        <v>16</v>
      </c>
      <c r="EK89" s="1">
        <v>3003.6552119129401</v>
      </c>
      <c r="EL89" s="1">
        <f t="shared" si="93"/>
        <v>785.6552119129401</v>
      </c>
      <c r="EM89" s="1">
        <v>16</v>
      </c>
      <c r="EN89" s="1">
        <v>2847.8064935064899</v>
      </c>
      <c r="EO89" s="1">
        <f t="shared" si="94"/>
        <v>904.80649350648991</v>
      </c>
      <c r="EP89" s="1">
        <v>16</v>
      </c>
      <c r="EQ89" s="1">
        <v>2685.7266331658302</v>
      </c>
      <c r="ER89" s="1">
        <f t="shared" si="95"/>
        <v>1024.7266331658302</v>
      </c>
      <c r="EU89" s="5"/>
      <c r="EV89" s="1">
        <v>16</v>
      </c>
      <c r="EW89" s="1">
        <v>2747</v>
      </c>
      <c r="EX89" s="1">
        <f t="shared" si="96"/>
        <v>481</v>
      </c>
      <c r="EY89" s="1">
        <v>16</v>
      </c>
      <c r="EZ89" s="1">
        <v>2208.7563850687602</v>
      </c>
      <c r="FA89" s="1">
        <f t="shared" si="97"/>
        <v>604.75638506876021</v>
      </c>
      <c r="FB89" s="1">
        <v>16</v>
      </c>
      <c r="FC89" s="1">
        <v>1935.6368477103299</v>
      </c>
      <c r="FD89" s="1">
        <f t="shared" si="98"/>
        <v>443.6368477103299</v>
      </c>
      <c r="FE89" s="1">
        <v>16</v>
      </c>
      <c r="FF89" s="1">
        <v>2065.42971530249</v>
      </c>
      <c r="FG89" s="1">
        <f t="shared" si="99"/>
        <v>427.42971530248997</v>
      </c>
      <c r="FJ89" s="5"/>
      <c r="FK89" s="1">
        <v>16</v>
      </c>
      <c r="FL89" s="1">
        <v>1377.24482758621</v>
      </c>
      <c r="FM89" s="1">
        <f t="shared" si="52"/>
        <v>532.24482758621002</v>
      </c>
      <c r="FN89" s="1">
        <v>16</v>
      </c>
      <c r="FO89" s="1">
        <v>1312.33371298405</v>
      </c>
      <c r="FP89" s="1">
        <f t="shared" si="53"/>
        <v>467.33371298404995</v>
      </c>
      <c r="FQ89" s="1">
        <v>16</v>
      </c>
      <c r="FR89" s="1">
        <v>1327.4839055794</v>
      </c>
      <c r="FS89" s="1">
        <f t="shared" si="54"/>
        <v>496.48390557940002</v>
      </c>
      <c r="FT89" s="1">
        <v>16</v>
      </c>
      <c r="FU89" s="1">
        <v>1424.8160642570299</v>
      </c>
      <c r="FV89" s="1">
        <f t="shared" si="55"/>
        <v>521.81606425702989</v>
      </c>
    </row>
    <row r="90" spans="1:178" x14ac:dyDescent="0.25">
      <c r="A90" s="2"/>
      <c r="B90" s="1">
        <v>17</v>
      </c>
      <c r="C90" s="1">
        <v>1484.4226646248101</v>
      </c>
      <c r="D90" s="1">
        <f t="shared" si="56"/>
        <v>175.42266462481007</v>
      </c>
      <c r="E90" s="1">
        <v>17</v>
      </c>
      <c r="F90" s="1">
        <v>1430.2946912242701</v>
      </c>
      <c r="G90" s="1">
        <f t="shared" si="57"/>
        <v>185.29469122427008</v>
      </c>
      <c r="H90" s="1">
        <v>17</v>
      </c>
      <c r="I90" s="1">
        <v>1359.9826238053899</v>
      </c>
      <c r="J90" s="1">
        <f t="shared" si="58"/>
        <v>115.98262380538995</v>
      </c>
      <c r="K90" s="1">
        <v>17</v>
      </c>
      <c r="L90" s="1">
        <v>1416.8837772397101</v>
      </c>
      <c r="M90" s="1">
        <f t="shared" si="59"/>
        <v>168.88377723971007</v>
      </c>
      <c r="P90" s="5"/>
      <c r="Q90" s="1">
        <v>17</v>
      </c>
      <c r="R90" s="1">
        <v>1956.11327433628</v>
      </c>
      <c r="S90" s="1">
        <f t="shared" si="60"/>
        <v>38.113274336280028</v>
      </c>
      <c r="T90" s="1">
        <v>17</v>
      </c>
      <c r="U90" s="1">
        <v>1892.6889804325399</v>
      </c>
      <c r="V90" s="1">
        <f t="shared" si="61"/>
        <v>231.68898043253989</v>
      </c>
      <c r="W90" s="1">
        <v>17</v>
      </c>
      <c r="X90" s="1">
        <v>1754.6121057118501</v>
      </c>
      <c r="Y90" s="1">
        <f t="shared" si="62"/>
        <v>296.61210571185006</v>
      </c>
      <c r="Z90" s="1">
        <v>17</v>
      </c>
      <c r="AA90" s="1">
        <v>1759.1026422764201</v>
      </c>
      <c r="AB90" s="1">
        <f t="shared" si="63"/>
        <v>296.10264227642006</v>
      </c>
      <c r="AE90" s="5"/>
      <c r="AF90" s="1">
        <v>17</v>
      </c>
      <c r="AG90" s="1">
        <v>1162.2473498233201</v>
      </c>
      <c r="AH90" s="1">
        <f t="shared" si="64"/>
        <v>142.24734982332006</v>
      </c>
      <c r="AI90" s="1">
        <v>17</v>
      </c>
      <c r="AJ90" s="1">
        <v>1629.81469979296</v>
      </c>
      <c r="AK90" s="1">
        <f t="shared" si="65"/>
        <v>616.81469979296003</v>
      </c>
      <c r="AL90" s="1">
        <v>17</v>
      </c>
      <c r="AM90" s="1">
        <v>1306.1054817275699</v>
      </c>
      <c r="AN90" s="1">
        <f t="shared" si="66"/>
        <v>299.1054817275699</v>
      </c>
      <c r="AO90" s="1">
        <v>17</v>
      </c>
      <c r="AP90" s="1">
        <v>1280.3945111492301</v>
      </c>
      <c r="AQ90" s="1">
        <f t="shared" si="67"/>
        <v>242.39451114923008</v>
      </c>
      <c r="AT90" s="2"/>
      <c r="AU90" s="1">
        <v>17</v>
      </c>
      <c r="AV90" s="1">
        <v>1272.1624713958799</v>
      </c>
      <c r="AW90" s="1">
        <f t="shared" si="68"/>
        <v>111.16247139587995</v>
      </c>
      <c r="AX90" s="1">
        <v>17</v>
      </c>
      <c r="AY90" s="1">
        <v>1348.8521739130399</v>
      </c>
      <c r="AZ90" s="1">
        <f t="shared" si="69"/>
        <v>164.85217391303991</v>
      </c>
      <c r="BA90" s="1">
        <v>17</v>
      </c>
      <c r="BB90" s="1">
        <v>1619.6942355889701</v>
      </c>
      <c r="BC90" s="1">
        <f t="shared" si="70"/>
        <v>253.69423558897006</v>
      </c>
      <c r="BD90" s="1">
        <v>17</v>
      </c>
      <c r="BE90" s="1">
        <v>1456.37371854613</v>
      </c>
      <c r="BF90" s="1">
        <f t="shared" si="71"/>
        <v>46.373718546130021</v>
      </c>
      <c r="BI90" s="5"/>
      <c r="BJ90" s="1">
        <v>17</v>
      </c>
      <c r="BK90" s="1">
        <v>2046.2018669778299</v>
      </c>
      <c r="BL90" s="1">
        <f t="shared" si="72"/>
        <v>543.20186697782992</v>
      </c>
      <c r="BM90" s="1">
        <v>17</v>
      </c>
      <c r="BN90" s="1">
        <v>2104.1848124428202</v>
      </c>
      <c r="BO90" s="1">
        <f t="shared" si="73"/>
        <v>623.1848124428202</v>
      </c>
      <c r="BP90" s="1">
        <v>17</v>
      </c>
      <c r="BQ90" s="1">
        <v>1951.41361256544</v>
      </c>
      <c r="BR90" s="1">
        <f t="shared" si="74"/>
        <v>515.41361256543996</v>
      </c>
      <c r="BS90" s="1">
        <v>17</v>
      </c>
      <c r="BT90" s="1">
        <v>2157.3051724137899</v>
      </c>
      <c r="BU90" s="1">
        <f t="shared" si="75"/>
        <v>683.30517241378993</v>
      </c>
      <c r="BX90" s="5"/>
      <c r="BY90" s="1">
        <v>17</v>
      </c>
      <c r="BZ90" s="1">
        <v>1381.72300469484</v>
      </c>
      <c r="CA90" s="1">
        <f t="shared" si="76"/>
        <v>187.72300469484003</v>
      </c>
      <c r="CB90" s="1">
        <v>17</v>
      </c>
      <c r="CC90" s="1">
        <v>1474.2052144659399</v>
      </c>
      <c r="CD90" s="1">
        <f t="shared" si="77"/>
        <v>221.20521446593989</v>
      </c>
      <c r="CE90" s="1">
        <v>17</v>
      </c>
      <c r="CF90" s="1">
        <v>1400.23447537473</v>
      </c>
      <c r="CG90" s="1">
        <f t="shared" si="78"/>
        <v>139.23447537472998</v>
      </c>
      <c r="CH90" s="1">
        <v>17</v>
      </c>
      <c r="CI90" s="1">
        <v>1403.8537634408599</v>
      </c>
      <c r="CJ90" s="1">
        <f t="shared" si="79"/>
        <v>205.85376344085989</v>
      </c>
      <c r="CM90" s="2"/>
      <c r="CN90" s="1">
        <v>17</v>
      </c>
      <c r="CO90" s="1">
        <v>1741.0171635049701</v>
      </c>
      <c r="CP90" s="1">
        <f t="shared" si="80"/>
        <v>485.01716350497009</v>
      </c>
      <c r="CQ90" s="1">
        <v>17</v>
      </c>
      <c r="CR90" s="1">
        <v>1639.7190876350501</v>
      </c>
      <c r="CS90" s="1">
        <f t="shared" si="81"/>
        <v>413.71908763505007</v>
      </c>
      <c r="CT90" s="1">
        <v>17</v>
      </c>
      <c r="CU90" s="1">
        <v>1745.27272727273</v>
      </c>
      <c r="CV90" s="1">
        <f t="shared" si="82"/>
        <v>535.27272727272998</v>
      </c>
      <c r="CW90" s="1">
        <v>17</v>
      </c>
      <c r="CX90" s="1">
        <v>1635.5823255814</v>
      </c>
      <c r="CY90" s="1">
        <f t="shared" si="83"/>
        <v>405.58232558140003</v>
      </c>
      <c r="DB90" s="5"/>
      <c r="DC90" s="1">
        <v>17</v>
      </c>
      <c r="DD90" s="1">
        <v>2639.4555669050101</v>
      </c>
      <c r="DE90" s="1">
        <f t="shared" si="84"/>
        <v>851.45556690501007</v>
      </c>
      <c r="DF90" s="1">
        <v>17</v>
      </c>
      <c r="DG90" s="1">
        <v>2684.4217252396202</v>
      </c>
      <c r="DH90" s="1">
        <f t="shared" si="85"/>
        <v>781.42172523962017</v>
      </c>
      <c r="DI90" s="1">
        <v>17</v>
      </c>
      <c r="DJ90" s="1">
        <v>3375.5463917525799</v>
      </c>
      <c r="DK90" s="1">
        <f t="shared" si="86"/>
        <v>516.54639175257989</v>
      </c>
      <c r="DL90" s="1">
        <v>17</v>
      </c>
      <c r="DM90" s="1">
        <v>2988.7416267942599</v>
      </c>
      <c r="DN90" s="1">
        <f t="shared" si="87"/>
        <v>372.7416267942599</v>
      </c>
      <c r="DQ90" s="5"/>
      <c r="DR90" s="1">
        <v>17</v>
      </c>
      <c r="DS90" s="1">
        <v>1920.68525402726</v>
      </c>
      <c r="DT90" s="1">
        <f t="shared" si="88"/>
        <v>359.68525402726004</v>
      </c>
      <c r="DU90" s="1">
        <v>17</v>
      </c>
      <c r="DV90" s="1">
        <v>1703.47940074906</v>
      </c>
      <c r="DW90" s="1">
        <f t="shared" si="89"/>
        <v>435.47940074906001</v>
      </c>
      <c r="DX90" s="1">
        <v>17</v>
      </c>
      <c r="DY90" s="1">
        <v>1886.74185765983</v>
      </c>
      <c r="DZ90" s="1">
        <f t="shared" si="90"/>
        <v>651.74185765982998</v>
      </c>
      <c r="EA90" s="1">
        <v>17</v>
      </c>
      <c r="EB90" s="1">
        <v>1740.3490909090899</v>
      </c>
      <c r="EC90" s="1">
        <f t="shared" si="91"/>
        <v>473.34909090908991</v>
      </c>
      <c r="EF90" s="2"/>
      <c r="EG90" s="1">
        <v>17</v>
      </c>
      <c r="EH90" s="1">
        <v>2413.9115151515198</v>
      </c>
      <c r="EI90" s="1">
        <f t="shared" si="92"/>
        <v>759.91151515151978</v>
      </c>
      <c r="EJ90" s="1">
        <v>17</v>
      </c>
      <c r="EK90" s="1">
        <v>3267.6042128603099</v>
      </c>
      <c r="EL90" s="1">
        <f t="shared" si="93"/>
        <v>1049.6042128603099</v>
      </c>
      <c r="EM90" s="1">
        <v>17</v>
      </c>
      <c r="EN90" s="1">
        <v>2712.50388601036</v>
      </c>
      <c r="EO90" s="1">
        <f t="shared" si="94"/>
        <v>769.50388601036002</v>
      </c>
      <c r="EP90" s="1">
        <v>17</v>
      </c>
      <c r="EQ90" s="1">
        <v>2449.9556898288001</v>
      </c>
      <c r="ER90" s="1">
        <f t="shared" si="95"/>
        <v>788.95568982880013</v>
      </c>
      <c r="EU90" s="5"/>
      <c r="EV90" s="1">
        <v>17</v>
      </c>
      <c r="EW90" s="1">
        <v>2747.6328740157501</v>
      </c>
      <c r="EX90" s="1">
        <f t="shared" si="96"/>
        <v>481.63287401575008</v>
      </c>
      <c r="EY90" s="1">
        <v>17</v>
      </c>
      <c r="EZ90" s="1">
        <v>2113.2891089108898</v>
      </c>
      <c r="FA90" s="1">
        <f t="shared" si="97"/>
        <v>509.28910891088981</v>
      </c>
      <c r="FB90" s="1">
        <v>17</v>
      </c>
      <c r="FC90" s="1">
        <v>1960.35312831389</v>
      </c>
      <c r="FD90" s="1">
        <f t="shared" si="98"/>
        <v>468.35312831389001</v>
      </c>
      <c r="FE90" s="1">
        <v>17</v>
      </c>
      <c r="FF90" s="1">
        <v>2251.2877442273498</v>
      </c>
      <c r="FG90" s="1">
        <f t="shared" si="99"/>
        <v>613.28774422734978</v>
      </c>
      <c r="FJ90" s="5"/>
      <c r="FK90" s="1">
        <v>17</v>
      </c>
      <c r="FL90" s="1">
        <v>1467.86666666667</v>
      </c>
      <c r="FM90" s="1">
        <f t="shared" si="52"/>
        <v>622.86666666666997</v>
      </c>
      <c r="FN90" s="1">
        <v>17</v>
      </c>
      <c r="FO90" s="1">
        <v>1290.96461187215</v>
      </c>
      <c r="FP90" s="1">
        <f t="shared" si="53"/>
        <v>445.96461187215004</v>
      </c>
      <c r="FQ90" s="1">
        <v>17</v>
      </c>
      <c r="FR90" s="1">
        <v>1394.5758880516701</v>
      </c>
      <c r="FS90" s="1">
        <f t="shared" si="54"/>
        <v>563.57588805167006</v>
      </c>
      <c r="FT90" s="1">
        <v>17</v>
      </c>
      <c r="FU90" s="1">
        <v>1689.53636363636</v>
      </c>
      <c r="FV90" s="1">
        <f t="shared" si="55"/>
        <v>786.53636363635997</v>
      </c>
    </row>
    <row r="91" spans="1:178" x14ac:dyDescent="0.25">
      <c r="A91" s="2"/>
      <c r="B91" s="1">
        <v>18</v>
      </c>
      <c r="C91" s="1">
        <v>1581.73652239939</v>
      </c>
      <c r="D91" s="1">
        <f t="shared" si="56"/>
        <v>272.73652239938997</v>
      </c>
      <c r="E91" s="1">
        <v>18</v>
      </c>
      <c r="F91" s="1">
        <v>1343.1072210065599</v>
      </c>
      <c r="G91" s="1">
        <f t="shared" si="57"/>
        <v>98.107221006559939</v>
      </c>
      <c r="H91" s="1">
        <v>18</v>
      </c>
      <c r="I91" s="1">
        <v>1363.56027753686</v>
      </c>
      <c r="J91" s="1">
        <f t="shared" si="58"/>
        <v>119.56027753685999</v>
      </c>
      <c r="K91" s="1">
        <v>18</v>
      </c>
      <c r="L91" s="1">
        <v>1417.29771908763</v>
      </c>
      <c r="M91" s="1">
        <f t="shared" si="59"/>
        <v>169.29771908762996</v>
      </c>
      <c r="P91" s="5"/>
      <c r="Q91" s="1">
        <v>18</v>
      </c>
      <c r="R91" s="1">
        <v>1941.6497777777799</v>
      </c>
      <c r="S91" s="1">
        <f t="shared" si="60"/>
        <v>23.649777777779946</v>
      </c>
      <c r="T91" s="1">
        <v>18</v>
      </c>
      <c r="U91" s="1">
        <v>1804.71635610766</v>
      </c>
      <c r="V91" s="1">
        <f t="shared" si="61"/>
        <v>143.71635610765998</v>
      </c>
      <c r="W91" s="1">
        <v>18</v>
      </c>
      <c r="X91" s="1">
        <v>1627.6501283148</v>
      </c>
      <c r="Y91" s="1">
        <f t="shared" si="62"/>
        <v>169.65012831479999</v>
      </c>
      <c r="Z91" s="1">
        <v>18</v>
      </c>
      <c r="AA91" s="1">
        <v>1733.5040322580601</v>
      </c>
      <c r="AB91" s="1">
        <f t="shared" si="63"/>
        <v>270.50403225806008</v>
      </c>
      <c r="AE91" s="5"/>
      <c r="AF91" s="1">
        <v>18</v>
      </c>
      <c r="AG91" s="1">
        <v>1210.3594306049799</v>
      </c>
      <c r="AH91" s="1">
        <f t="shared" si="64"/>
        <v>190.35943060497993</v>
      </c>
      <c r="AI91" s="1">
        <v>18</v>
      </c>
      <c r="AJ91" s="1">
        <v>1155.7685088634</v>
      </c>
      <c r="AK91" s="1">
        <f t="shared" si="65"/>
        <v>142.76850886340003</v>
      </c>
      <c r="AL91" s="1">
        <v>18</v>
      </c>
      <c r="AM91" s="1">
        <v>1136.45166666667</v>
      </c>
      <c r="AN91" s="1">
        <f t="shared" si="66"/>
        <v>129.45166666667001</v>
      </c>
      <c r="AO91" s="1">
        <v>18</v>
      </c>
      <c r="AP91" s="1">
        <v>1159.58553191489</v>
      </c>
      <c r="AQ91" s="1">
        <f t="shared" si="67"/>
        <v>121.58553191489</v>
      </c>
      <c r="AT91" s="2"/>
      <c r="AU91" s="1">
        <v>18</v>
      </c>
      <c r="AV91" s="1">
        <v>1313.79631760644</v>
      </c>
      <c r="AW91" s="1">
        <f t="shared" si="68"/>
        <v>152.79631760643997</v>
      </c>
      <c r="AX91" s="1">
        <v>18</v>
      </c>
      <c r="AY91" s="1">
        <v>1215.6361323155199</v>
      </c>
      <c r="AZ91" s="1">
        <f t="shared" si="69"/>
        <v>31.636132315519944</v>
      </c>
      <c r="BA91" s="1">
        <v>18</v>
      </c>
      <c r="BB91" s="1">
        <v>1588.2991128010101</v>
      </c>
      <c r="BC91" s="1">
        <f t="shared" si="70"/>
        <v>222.2991128010101</v>
      </c>
      <c r="BD91" s="1">
        <v>18</v>
      </c>
      <c r="BE91" s="1">
        <v>1425.34272300469</v>
      </c>
      <c r="BF91" s="1">
        <f t="shared" si="71"/>
        <v>15.342723004690015</v>
      </c>
      <c r="BI91" s="5"/>
      <c r="BJ91" s="1">
        <v>18</v>
      </c>
      <c r="BK91" s="1">
        <v>2158.0943847072899</v>
      </c>
      <c r="BL91" s="1">
        <f t="shared" si="72"/>
        <v>655.09438470728992</v>
      </c>
      <c r="BM91" s="1">
        <v>18</v>
      </c>
      <c r="BN91" s="1">
        <v>2201.27197802198</v>
      </c>
      <c r="BO91" s="1">
        <f t="shared" si="73"/>
        <v>720.27197802197998</v>
      </c>
      <c r="BP91" s="1">
        <v>18</v>
      </c>
      <c r="BQ91" s="1">
        <v>1738.14477211796</v>
      </c>
      <c r="BR91" s="1">
        <f t="shared" si="74"/>
        <v>302.14477211795997</v>
      </c>
      <c r="BS91" s="1">
        <v>18</v>
      </c>
      <c r="BT91" s="1">
        <v>1935.06986899563</v>
      </c>
      <c r="BU91" s="1">
        <f t="shared" si="75"/>
        <v>461.06986899563003</v>
      </c>
      <c r="BX91" s="5"/>
      <c r="BY91" s="1">
        <v>18</v>
      </c>
      <c r="BZ91" s="1">
        <v>1423.60140679953</v>
      </c>
      <c r="CA91" s="1">
        <f t="shared" si="76"/>
        <v>229.60140679952997</v>
      </c>
      <c r="CB91" s="1">
        <v>18</v>
      </c>
      <c r="CC91" s="1">
        <v>1472.5290648694199</v>
      </c>
      <c r="CD91" s="1">
        <f t="shared" si="77"/>
        <v>219.52906486941993</v>
      </c>
      <c r="CE91" s="1">
        <v>18</v>
      </c>
      <c r="CF91" s="1">
        <v>1458.01914893617</v>
      </c>
      <c r="CG91" s="1">
        <f t="shared" si="78"/>
        <v>197.01914893617004</v>
      </c>
      <c r="CH91" s="1">
        <v>18</v>
      </c>
      <c r="CI91" s="1">
        <v>1475.0010799136101</v>
      </c>
      <c r="CJ91" s="1">
        <f t="shared" si="79"/>
        <v>277.00107991361006</v>
      </c>
      <c r="CM91" s="2"/>
      <c r="CN91" s="1">
        <v>18</v>
      </c>
      <c r="CO91" s="1">
        <v>1775.3574040219401</v>
      </c>
      <c r="CP91" s="1">
        <f t="shared" si="80"/>
        <v>519.35740402194006</v>
      </c>
      <c r="CQ91" s="1">
        <v>18</v>
      </c>
      <c r="CR91" s="1">
        <v>1647.8967587034799</v>
      </c>
      <c r="CS91" s="1">
        <f t="shared" si="81"/>
        <v>421.89675870347992</v>
      </c>
      <c r="CT91" s="1">
        <v>18</v>
      </c>
      <c r="CU91" s="1">
        <v>1588.35080645161</v>
      </c>
      <c r="CV91" s="1">
        <f t="shared" si="82"/>
        <v>378.35080645160997</v>
      </c>
      <c r="CW91" s="1">
        <v>18</v>
      </c>
      <c r="CX91" s="1">
        <v>1588.9889298892999</v>
      </c>
      <c r="CY91" s="1">
        <f t="shared" si="83"/>
        <v>358.98892988929992</v>
      </c>
      <c r="DB91" s="5"/>
      <c r="DC91" s="1">
        <v>18</v>
      </c>
      <c r="DD91" s="1">
        <v>2452.0112704918001</v>
      </c>
      <c r="DE91" s="1">
        <f t="shared" si="84"/>
        <v>664.01127049180013</v>
      </c>
      <c r="DF91" s="1">
        <v>18</v>
      </c>
      <c r="DG91" s="1">
        <v>2539.4393617021301</v>
      </c>
      <c r="DH91" s="1">
        <f t="shared" si="85"/>
        <v>636.4393617021301</v>
      </c>
      <c r="DI91" s="1">
        <v>18</v>
      </c>
      <c r="DJ91" s="1">
        <v>3202.23796296296</v>
      </c>
      <c r="DK91" s="1">
        <f t="shared" si="86"/>
        <v>343.23796296295995</v>
      </c>
      <c r="DL91" s="1">
        <v>18</v>
      </c>
      <c r="DM91" s="1">
        <v>3025.9327036599798</v>
      </c>
      <c r="DN91" s="1">
        <f t="shared" si="87"/>
        <v>409.93270365997978</v>
      </c>
      <c r="DQ91" s="5"/>
      <c r="DR91" s="1">
        <v>18</v>
      </c>
      <c r="DS91" s="1">
        <v>2020.42098765432</v>
      </c>
      <c r="DT91" s="1">
        <f t="shared" si="88"/>
        <v>459.42098765432002</v>
      </c>
      <c r="DU91" s="1">
        <v>18</v>
      </c>
      <c r="DV91" s="1">
        <v>1764.3020961775601</v>
      </c>
      <c r="DW91" s="1">
        <f t="shared" si="89"/>
        <v>496.30209617756009</v>
      </c>
      <c r="DX91" s="1">
        <v>18</v>
      </c>
      <c r="DY91" s="1">
        <v>1671.30658682635</v>
      </c>
      <c r="DZ91" s="1">
        <f t="shared" si="90"/>
        <v>436.30658682634999</v>
      </c>
      <c r="EA91" s="1">
        <v>18</v>
      </c>
      <c r="EB91" s="1">
        <v>1728.54634146341</v>
      </c>
      <c r="EC91" s="1">
        <f t="shared" si="91"/>
        <v>461.54634146341004</v>
      </c>
      <c r="EF91" s="2"/>
      <c r="EG91" s="1">
        <v>18</v>
      </c>
      <c r="EH91" s="1">
        <v>2555.19207683073</v>
      </c>
      <c r="EI91" s="1">
        <f t="shared" si="92"/>
        <v>901.19207683073</v>
      </c>
      <c r="EJ91" s="1">
        <v>18</v>
      </c>
      <c r="EK91" s="1">
        <v>3471.3124287343198</v>
      </c>
      <c r="EL91" s="1">
        <f t="shared" si="93"/>
        <v>1253.3124287343198</v>
      </c>
      <c r="EM91" s="1">
        <v>18</v>
      </c>
      <c r="EN91" s="1">
        <v>2782.6422976501299</v>
      </c>
      <c r="EO91" s="1">
        <f t="shared" si="94"/>
        <v>839.64229765012988</v>
      </c>
      <c r="EP91" s="1">
        <v>18</v>
      </c>
      <c r="EQ91" s="1">
        <v>2637.54311199207</v>
      </c>
      <c r="ER91" s="1">
        <f t="shared" si="95"/>
        <v>976.54311199206995</v>
      </c>
      <c r="EU91" s="5"/>
      <c r="EV91" s="1">
        <v>18</v>
      </c>
      <c r="EW91" s="1">
        <v>2809.21067961165</v>
      </c>
      <c r="EX91" s="1">
        <f t="shared" si="96"/>
        <v>543.21067961164999</v>
      </c>
      <c r="EY91" s="1">
        <v>18</v>
      </c>
      <c r="EZ91" s="1">
        <v>2064.5039292730798</v>
      </c>
      <c r="FA91" s="1">
        <f t="shared" si="97"/>
        <v>460.50392927307985</v>
      </c>
      <c r="FB91" s="1">
        <v>18</v>
      </c>
      <c r="FC91" s="1">
        <v>2042.7788259958099</v>
      </c>
      <c r="FD91" s="1">
        <f t="shared" si="98"/>
        <v>550.77882599580994</v>
      </c>
      <c r="FE91" s="1">
        <v>18</v>
      </c>
      <c r="FF91" s="1">
        <v>2099.1911504424802</v>
      </c>
      <c r="FG91" s="1">
        <f t="shared" si="99"/>
        <v>461.19115044248019</v>
      </c>
      <c r="FJ91" s="5"/>
      <c r="FK91" s="1">
        <v>18</v>
      </c>
      <c r="FL91" s="1">
        <v>1260.3938356164399</v>
      </c>
      <c r="FM91" s="1">
        <f t="shared" si="52"/>
        <v>415.3938356164399</v>
      </c>
      <c r="FN91" s="1">
        <v>18</v>
      </c>
      <c r="FO91" s="1">
        <v>1306.30504587156</v>
      </c>
      <c r="FP91" s="1">
        <f t="shared" si="53"/>
        <v>461.30504587155997</v>
      </c>
      <c r="FQ91" s="1">
        <v>18</v>
      </c>
      <c r="FR91" s="1">
        <v>1480.40473627557</v>
      </c>
      <c r="FS91" s="1">
        <f t="shared" si="54"/>
        <v>649.40473627557003</v>
      </c>
      <c r="FT91" s="1">
        <v>18</v>
      </c>
      <c r="FU91" s="1">
        <v>1362.5174938974801</v>
      </c>
      <c r="FV91" s="1">
        <f t="shared" si="55"/>
        <v>459.51749389748011</v>
      </c>
    </row>
    <row r="92" spans="1:178" x14ac:dyDescent="0.25">
      <c r="A92" s="2"/>
      <c r="B92" s="1">
        <v>19</v>
      </c>
      <c r="C92" s="1">
        <v>1460.8010630220199</v>
      </c>
      <c r="D92" s="1">
        <f t="shared" si="56"/>
        <v>151.80106302201989</v>
      </c>
      <c r="E92" s="1">
        <v>19</v>
      </c>
      <c r="F92" s="1">
        <v>1532.5005370569299</v>
      </c>
      <c r="G92" s="1">
        <f t="shared" si="57"/>
        <v>287.50053705692994</v>
      </c>
      <c r="H92" s="1">
        <v>19</v>
      </c>
      <c r="I92" s="1">
        <v>1303.2572178477701</v>
      </c>
      <c r="J92" s="1">
        <f t="shared" si="58"/>
        <v>59.257217847770107</v>
      </c>
      <c r="K92" s="1">
        <v>19</v>
      </c>
      <c r="L92" s="1">
        <v>1348.5849282296699</v>
      </c>
      <c r="M92" s="1">
        <f t="shared" si="59"/>
        <v>100.58492822966991</v>
      </c>
      <c r="P92" s="5"/>
      <c r="Q92" s="1">
        <v>19</v>
      </c>
      <c r="R92" s="1">
        <v>1932.76318063959</v>
      </c>
      <c r="S92" s="1">
        <f t="shared" si="60"/>
        <v>14.763180639590018</v>
      </c>
      <c r="T92" s="1">
        <v>19</v>
      </c>
      <c r="U92" s="1">
        <v>1722.9814241486099</v>
      </c>
      <c r="V92" s="1">
        <f t="shared" si="61"/>
        <v>61.981424148609904</v>
      </c>
      <c r="W92" s="1">
        <v>19</v>
      </c>
      <c r="X92" s="1">
        <v>1637.11120615911</v>
      </c>
      <c r="Y92" s="1">
        <f t="shared" si="62"/>
        <v>179.11120615911</v>
      </c>
      <c r="Z92" s="1">
        <v>19</v>
      </c>
      <c r="AA92" s="1">
        <v>1511.05656565657</v>
      </c>
      <c r="AB92" s="1">
        <f t="shared" si="63"/>
        <v>48.056565656570001</v>
      </c>
      <c r="AE92" s="5"/>
      <c r="AF92" s="1">
        <v>19</v>
      </c>
      <c r="AG92" s="1">
        <v>1180.8945518453399</v>
      </c>
      <c r="AH92" s="1">
        <f t="shared" si="64"/>
        <v>160.89455184533995</v>
      </c>
      <c r="AI92" s="1">
        <v>19</v>
      </c>
      <c r="AJ92" s="1">
        <v>1193.3357289527701</v>
      </c>
      <c r="AK92" s="1">
        <f t="shared" si="65"/>
        <v>180.33572895277007</v>
      </c>
      <c r="AL92" s="1">
        <v>19</v>
      </c>
      <c r="AM92" s="1">
        <v>1174.1282894736801</v>
      </c>
      <c r="AN92" s="1">
        <f t="shared" si="66"/>
        <v>167.12828947368007</v>
      </c>
      <c r="AO92" s="1">
        <v>19</v>
      </c>
      <c r="AP92" s="1">
        <v>1273.8141517476599</v>
      </c>
      <c r="AQ92" s="1">
        <f t="shared" si="67"/>
        <v>235.81415174765993</v>
      </c>
      <c r="AT92" s="2"/>
      <c r="AU92" s="1">
        <v>19</v>
      </c>
      <c r="AV92" s="1">
        <v>1305.70838117107</v>
      </c>
      <c r="AW92" s="1">
        <f t="shared" si="68"/>
        <v>144.70838117106996</v>
      </c>
      <c r="AX92" s="1">
        <v>19</v>
      </c>
      <c r="AY92" s="1">
        <v>1317.6454891994899</v>
      </c>
      <c r="AZ92" s="1">
        <f t="shared" si="69"/>
        <v>133.64548919948993</v>
      </c>
      <c r="BA92" s="1">
        <v>19</v>
      </c>
      <c r="BB92" s="1">
        <v>1626.42019950125</v>
      </c>
      <c r="BC92" s="1">
        <f t="shared" si="70"/>
        <v>260.42019950124995</v>
      </c>
      <c r="BD92" s="1">
        <v>19</v>
      </c>
      <c r="BE92" s="1">
        <v>1466.5220657277</v>
      </c>
      <c r="BF92" s="1">
        <f t="shared" si="71"/>
        <v>56.52206572770001</v>
      </c>
      <c r="BI92" s="5"/>
      <c r="BJ92" s="1">
        <v>19</v>
      </c>
      <c r="BK92" s="1">
        <v>2057.70257611241</v>
      </c>
      <c r="BL92" s="1">
        <f t="shared" si="72"/>
        <v>554.70257611241004</v>
      </c>
      <c r="BM92" s="1">
        <v>19</v>
      </c>
      <c r="BN92" s="1">
        <v>2134.3920664206598</v>
      </c>
      <c r="BO92" s="1">
        <f t="shared" si="73"/>
        <v>653.39206642065983</v>
      </c>
      <c r="BP92" s="1">
        <v>19</v>
      </c>
      <c r="BQ92" s="1">
        <v>1851.27425044092</v>
      </c>
      <c r="BR92" s="1">
        <f t="shared" si="74"/>
        <v>415.27425044092001</v>
      </c>
      <c r="BS92" s="1">
        <v>19</v>
      </c>
      <c r="BT92" s="1">
        <v>1831.6519480519501</v>
      </c>
      <c r="BU92" s="1">
        <f t="shared" si="75"/>
        <v>357.65194805195006</v>
      </c>
      <c r="BX92" s="5"/>
      <c r="BY92" s="1">
        <v>19</v>
      </c>
      <c r="BZ92" s="1">
        <v>1464.5793838862601</v>
      </c>
      <c r="CA92" s="1">
        <f t="shared" si="76"/>
        <v>270.57938388626008</v>
      </c>
      <c r="CB92" s="1">
        <v>19</v>
      </c>
      <c r="CC92" s="1">
        <v>1471.7068676716899</v>
      </c>
      <c r="CD92" s="1">
        <f t="shared" si="77"/>
        <v>218.70686767168991</v>
      </c>
      <c r="CE92" s="1">
        <v>19</v>
      </c>
      <c r="CF92" s="1">
        <v>1448.38699360341</v>
      </c>
      <c r="CG92" s="1">
        <f t="shared" si="78"/>
        <v>187.38699360341002</v>
      </c>
      <c r="CH92" s="1">
        <v>19</v>
      </c>
      <c r="CI92" s="1">
        <v>1549.7582887700501</v>
      </c>
      <c r="CJ92" s="1">
        <f t="shared" si="79"/>
        <v>351.75828877005006</v>
      </c>
      <c r="CM92" s="2"/>
      <c r="CN92" s="1">
        <v>19</v>
      </c>
      <c r="CO92" s="1">
        <v>1736.9618528610399</v>
      </c>
      <c r="CP92" s="1">
        <f t="shared" si="80"/>
        <v>480.96185286103992</v>
      </c>
      <c r="CQ92" s="1">
        <v>19</v>
      </c>
      <c r="CR92" s="1">
        <v>1673.6089517078899</v>
      </c>
      <c r="CS92" s="1">
        <f t="shared" si="81"/>
        <v>447.6089517078899</v>
      </c>
      <c r="CT92" s="1">
        <v>19</v>
      </c>
      <c r="CU92" s="1">
        <v>1560.5166835187099</v>
      </c>
      <c r="CV92" s="1">
        <f t="shared" si="82"/>
        <v>350.5166835187099</v>
      </c>
      <c r="CW92" s="1">
        <v>19</v>
      </c>
      <c r="CX92" s="1">
        <v>1637.64033457249</v>
      </c>
      <c r="CY92" s="1">
        <f t="shared" si="83"/>
        <v>407.64033457249002</v>
      </c>
      <c r="DB92" s="5"/>
      <c r="DC92" s="1">
        <v>19</v>
      </c>
      <c r="DD92" s="1">
        <v>2758.8959835221399</v>
      </c>
      <c r="DE92" s="1">
        <f t="shared" si="84"/>
        <v>970.89598352213989</v>
      </c>
      <c r="DF92" s="1">
        <v>19</v>
      </c>
      <c r="DG92" s="1">
        <v>2807.65273311897</v>
      </c>
      <c r="DH92" s="1">
        <f t="shared" si="85"/>
        <v>904.65273311896999</v>
      </c>
      <c r="DI92" s="1">
        <v>19</v>
      </c>
      <c r="DJ92" s="1">
        <v>3226.9402985074598</v>
      </c>
      <c r="DK92" s="1">
        <f t="shared" si="86"/>
        <v>367.94029850745983</v>
      </c>
      <c r="DL92" s="1">
        <v>19</v>
      </c>
      <c r="DM92" s="1">
        <v>3033.9180722891601</v>
      </c>
      <c r="DN92" s="1">
        <f t="shared" si="87"/>
        <v>417.91807228916014</v>
      </c>
      <c r="DQ92" s="5"/>
      <c r="DR92" s="1">
        <v>19</v>
      </c>
      <c r="DS92" s="1">
        <v>2012.54156479218</v>
      </c>
      <c r="DT92" s="1">
        <f t="shared" si="88"/>
        <v>451.54156479218</v>
      </c>
      <c r="DU92" s="1">
        <v>19</v>
      </c>
      <c r="DV92" s="1">
        <v>1727.9788819875801</v>
      </c>
      <c r="DW92" s="1">
        <f t="shared" si="89"/>
        <v>459.97888198758005</v>
      </c>
      <c r="DX92" s="1">
        <v>19</v>
      </c>
      <c r="DY92" s="1">
        <v>1733.0023668639101</v>
      </c>
      <c r="DZ92" s="1">
        <f t="shared" si="90"/>
        <v>498.00236686391008</v>
      </c>
      <c r="EA92" s="1">
        <v>19</v>
      </c>
      <c r="EB92" s="1">
        <v>1633.88086642599</v>
      </c>
      <c r="EC92" s="1">
        <f t="shared" si="91"/>
        <v>366.88086642599001</v>
      </c>
      <c r="EF92" s="2"/>
      <c r="EG92" s="1">
        <v>19</v>
      </c>
      <c r="EH92" s="1">
        <v>2592.6209773539899</v>
      </c>
      <c r="EI92" s="1">
        <f t="shared" si="92"/>
        <v>938.62097735398993</v>
      </c>
      <c r="EJ92" s="1">
        <v>19</v>
      </c>
      <c r="EK92" s="1">
        <v>2970.5925507900702</v>
      </c>
      <c r="EL92" s="1">
        <f t="shared" si="93"/>
        <v>752.59255079007016</v>
      </c>
      <c r="EM92" s="1">
        <v>19</v>
      </c>
      <c r="EN92" s="1">
        <v>2856.38540332907</v>
      </c>
      <c r="EO92" s="1">
        <f t="shared" si="94"/>
        <v>913.38540332906996</v>
      </c>
      <c r="EP92" s="1">
        <v>19</v>
      </c>
      <c r="EQ92" s="1">
        <v>2617.5983935743002</v>
      </c>
      <c r="ER92" s="1">
        <f t="shared" si="95"/>
        <v>956.59839357430019</v>
      </c>
      <c r="EU92" s="5"/>
      <c r="EV92" s="1">
        <v>19</v>
      </c>
      <c r="EW92" s="1">
        <v>2689.8586956521699</v>
      </c>
      <c r="EX92" s="1">
        <f t="shared" si="96"/>
        <v>423.8586956521699</v>
      </c>
      <c r="EY92" s="1">
        <v>19</v>
      </c>
      <c r="EZ92" s="1">
        <v>1940.82</v>
      </c>
      <c r="FA92" s="1">
        <f t="shared" si="97"/>
        <v>336.81999999999994</v>
      </c>
      <c r="FB92" s="1">
        <v>19</v>
      </c>
      <c r="FC92" s="1">
        <v>2088.3470899470899</v>
      </c>
      <c r="FD92" s="1">
        <f t="shared" si="98"/>
        <v>596.3470899470899</v>
      </c>
      <c r="FE92" s="1">
        <v>19</v>
      </c>
      <c r="FF92" s="1">
        <v>2069.2763507528798</v>
      </c>
      <c r="FG92" s="1">
        <f t="shared" si="99"/>
        <v>431.27635075287981</v>
      </c>
      <c r="FJ92" s="5"/>
      <c r="FK92" s="1">
        <v>19</v>
      </c>
      <c r="FL92" s="1">
        <v>1443.2718614718599</v>
      </c>
      <c r="FM92" s="1">
        <f t="shared" si="52"/>
        <v>598.27186147185989</v>
      </c>
      <c r="FN92" s="1">
        <v>19</v>
      </c>
      <c r="FO92" s="1">
        <v>1350.0273348519399</v>
      </c>
      <c r="FP92" s="1">
        <f t="shared" si="53"/>
        <v>505.02733485193994</v>
      </c>
      <c r="FQ92" s="1">
        <v>19</v>
      </c>
      <c r="FR92" s="1">
        <v>1418.05555555556</v>
      </c>
      <c r="FS92" s="1">
        <f t="shared" si="54"/>
        <v>587.05555555555998</v>
      </c>
      <c r="FT92" s="1">
        <v>19</v>
      </c>
      <c r="FU92" s="1">
        <v>1246.2568659127601</v>
      </c>
      <c r="FV92" s="1">
        <f t="shared" si="55"/>
        <v>343.25686591276008</v>
      </c>
    </row>
    <row r="93" spans="1:178" x14ac:dyDescent="0.25">
      <c r="A93" s="2"/>
      <c r="B93" s="1">
        <v>20</v>
      </c>
      <c r="C93" s="1">
        <v>1464.07142857143</v>
      </c>
      <c r="D93" s="1">
        <f t="shared" si="56"/>
        <v>155.07142857143003</v>
      </c>
      <c r="E93" s="1">
        <v>20</v>
      </c>
      <c r="F93" s="1">
        <v>1402.75081256771</v>
      </c>
      <c r="G93" s="1">
        <f t="shared" si="57"/>
        <v>157.75081256771</v>
      </c>
      <c r="H93" s="1">
        <v>20</v>
      </c>
      <c r="I93" s="1">
        <v>1342.37987857762</v>
      </c>
      <c r="J93" s="1">
        <f t="shared" si="58"/>
        <v>98.379878577620048</v>
      </c>
      <c r="K93" s="1">
        <v>20</v>
      </c>
      <c r="L93" s="1">
        <v>1418.55077658303</v>
      </c>
      <c r="M93" s="1">
        <f t="shared" si="59"/>
        <v>170.55077658303003</v>
      </c>
      <c r="P93" s="5"/>
      <c r="Q93" s="1">
        <v>20</v>
      </c>
      <c r="R93" s="1">
        <v>1884.26283724978</v>
      </c>
      <c r="S93" s="1">
        <f t="shared" si="60"/>
        <v>-33.737162750220023</v>
      </c>
      <c r="T93" s="1">
        <v>20</v>
      </c>
      <c r="U93" s="1">
        <v>1702.6853360488799</v>
      </c>
      <c r="V93" s="1">
        <f t="shared" si="61"/>
        <v>41.68533604887989</v>
      </c>
      <c r="W93" s="1">
        <v>20</v>
      </c>
      <c r="X93" s="1">
        <v>1579.1890034364301</v>
      </c>
      <c r="Y93" s="1">
        <f t="shared" si="62"/>
        <v>121.18900343643008</v>
      </c>
      <c r="Z93" s="1">
        <v>20</v>
      </c>
      <c r="AA93" s="1">
        <v>1561.55544354839</v>
      </c>
      <c r="AB93" s="1">
        <f t="shared" si="63"/>
        <v>98.555443548390031</v>
      </c>
      <c r="AE93" s="5"/>
      <c r="AF93" s="1">
        <v>20</v>
      </c>
      <c r="AG93" s="1">
        <v>1215.21415929204</v>
      </c>
      <c r="AH93" s="1">
        <f t="shared" si="64"/>
        <v>195.21415929203999</v>
      </c>
      <c r="AI93" s="1">
        <v>20</v>
      </c>
      <c r="AJ93" s="1">
        <v>1131.27875647668</v>
      </c>
      <c r="AK93" s="1">
        <f t="shared" si="65"/>
        <v>118.27875647667997</v>
      </c>
      <c r="AL93" s="1">
        <v>20</v>
      </c>
      <c r="AM93" s="1">
        <v>1269.0590191188701</v>
      </c>
      <c r="AN93" s="1">
        <f t="shared" si="66"/>
        <v>262.05901911887008</v>
      </c>
      <c r="AO93" s="1">
        <v>20</v>
      </c>
      <c r="AP93" s="1">
        <v>1189.8538461538501</v>
      </c>
      <c r="AQ93" s="1">
        <f t="shared" si="67"/>
        <v>151.8538461538501</v>
      </c>
      <c r="AT93" s="2"/>
      <c r="AU93" s="1">
        <v>20</v>
      </c>
      <c r="AV93" s="1">
        <v>1291.3701149425301</v>
      </c>
      <c r="AW93" s="1">
        <f t="shared" si="68"/>
        <v>130.37011494253011</v>
      </c>
      <c r="AX93" s="1">
        <v>20</v>
      </c>
      <c r="AY93" s="1">
        <v>1474.05786163522</v>
      </c>
      <c r="AZ93" s="1">
        <f t="shared" si="69"/>
        <v>290.05786163521998</v>
      </c>
      <c r="BA93" s="1">
        <v>20</v>
      </c>
      <c r="BB93" s="1">
        <v>1657.8573248407599</v>
      </c>
      <c r="BC93" s="1">
        <f t="shared" si="70"/>
        <v>291.85732484075993</v>
      </c>
      <c r="BD93" s="1">
        <v>20</v>
      </c>
      <c r="BE93" s="1">
        <v>1512.9728209934401</v>
      </c>
      <c r="BF93" s="1">
        <f t="shared" si="71"/>
        <v>102.97282099344011</v>
      </c>
      <c r="BI93" s="5"/>
      <c r="BJ93" s="1">
        <v>20</v>
      </c>
      <c r="BK93" s="1">
        <v>2028.99411071849</v>
      </c>
      <c r="BL93" s="1">
        <f t="shared" si="72"/>
        <v>525.99411071848999</v>
      </c>
      <c r="BM93" s="1">
        <v>20</v>
      </c>
      <c r="BN93" s="1">
        <v>1916.5194444444401</v>
      </c>
      <c r="BO93" s="1">
        <f t="shared" si="73"/>
        <v>435.51944444444007</v>
      </c>
      <c r="BP93" s="1">
        <v>20</v>
      </c>
      <c r="BQ93" s="1">
        <v>2048.4822380106598</v>
      </c>
      <c r="BR93" s="1">
        <f t="shared" si="74"/>
        <v>612.48223801065978</v>
      </c>
      <c r="BS93" s="1">
        <v>20</v>
      </c>
      <c r="BT93" s="1">
        <v>1996.6458333333301</v>
      </c>
      <c r="BU93" s="1">
        <f t="shared" si="75"/>
        <v>522.64583333333007</v>
      </c>
      <c r="BX93" s="5"/>
      <c r="BY93" s="1">
        <v>20</v>
      </c>
      <c r="BZ93" s="1">
        <v>1472.35545023697</v>
      </c>
      <c r="CA93" s="1">
        <f t="shared" si="76"/>
        <v>278.35545023697</v>
      </c>
      <c r="CB93" s="1">
        <v>20</v>
      </c>
      <c r="CC93" s="1">
        <v>1543.2356418918901</v>
      </c>
      <c r="CD93" s="1">
        <f t="shared" si="77"/>
        <v>290.23564189189005</v>
      </c>
      <c r="CE93" s="1">
        <v>20</v>
      </c>
      <c r="CF93" s="1">
        <v>1409.3564567769499</v>
      </c>
      <c r="CG93" s="1">
        <f t="shared" si="78"/>
        <v>148.35645677694993</v>
      </c>
      <c r="CH93" s="1">
        <v>20</v>
      </c>
      <c r="CI93" s="1">
        <v>1325.1113490364</v>
      </c>
      <c r="CJ93" s="1">
        <f t="shared" si="79"/>
        <v>127.11134903640004</v>
      </c>
      <c r="CM93" s="2"/>
      <c r="CN93" s="1">
        <v>20</v>
      </c>
      <c r="CO93" s="1">
        <v>1570.58608058608</v>
      </c>
      <c r="CP93" s="1">
        <f t="shared" si="80"/>
        <v>314.58608058608002</v>
      </c>
      <c r="CQ93" s="1">
        <v>20</v>
      </c>
      <c r="CR93" s="1">
        <v>1610.33131801693</v>
      </c>
      <c r="CS93" s="1">
        <f t="shared" si="81"/>
        <v>384.33131801693003</v>
      </c>
      <c r="CT93" s="1">
        <v>20</v>
      </c>
      <c r="CU93" s="1">
        <v>1646.05427135678</v>
      </c>
      <c r="CV93" s="1">
        <f t="shared" si="82"/>
        <v>436.05427135677996</v>
      </c>
      <c r="CW93" s="1">
        <v>20</v>
      </c>
      <c r="CX93" s="1">
        <v>1591.31111111111</v>
      </c>
      <c r="CY93" s="1">
        <f t="shared" si="83"/>
        <v>361.31111111110999</v>
      </c>
      <c r="DB93" s="5"/>
      <c r="DC93" s="1">
        <v>20</v>
      </c>
      <c r="DD93" s="1">
        <v>2402.9610256410301</v>
      </c>
      <c r="DE93" s="1">
        <f t="shared" si="84"/>
        <v>614.96102564103012</v>
      </c>
      <c r="DF93" s="1">
        <v>20</v>
      </c>
      <c r="DG93" s="1">
        <v>2825.0910064239802</v>
      </c>
      <c r="DH93" s="1">
        <f t="shared" si="85"/>
        <v>922.09100642398016</v>
      </c>
      <c r="DI93" s="1">
        <v>20</v>
      </c>
      <c r="DJ93" s="1">
        <v>3188.59718309859</v>
      </c>
      <c r="DK93" s="1">
        <f t="shared" si="86"/>
        <v>329.59718309858999</v>
      </c>
      <c r="DL93" s="1">
        <v>20</v>
      </c>
      <c r="DM93" s="1">
        <v>3107.4659498207898</v>
      </c>
      <c r="DN93" s="1">
        <f t="shared" si="87"/>
        <v>491.46594982078977</v>
      </c>
      <c r="DQ93" s="5"/>
      <c r="DR93" s="1">
        <v>20</v>
      </c>
      <c r="DS93" s="1">
        <v>1950.98522167488</v>
      </c>
      <c r="DT93" s="1">
        <f t="shared" si="88"/>
        <v>389.98522167487999</v>
      </c>
      <c r="DU93" s="1">
        <v>20</v>
      </c>
      <c r="DV93" s="1">
        <v>1679.2811344019699</v>
      </c>
      <c r="DW93" s="1">
        <f t="shared" si="89"/>
        <v>411.28113440196989</v>
      </c>
      <c r="DX93" s="1">
        <v>20</v>
      </c>
      <c r="DY93" s="1">
        <v>1655.3706377858</v>
      </c>
      <c r="DZ93" s="1">
        <f t="shared" si="90"/>
        <v>420.3706377858</v>
      </c>
      <c r="EA93" s="1">
        <v>20</v>
      </c>
      <c r="EB93" s="1">
        <v>1623.37758830694</v>
      </c>
      <c r="EC93" s="1">
        <f t="shared" si="91"/>
        <v>356.37758830693997</v>
      </c>
      <c r="EF93" s="2"/>
      <c r="EG93" s="1">
        <v>20</v>
      </c>
      <c r="EH93" s="1">
        <v>2956.2299270072999</v>
      </c>
      <c r="EI93" s="1">
        <f t="shared" si="92"/>
        <v>1302.2299270072999</v>
      </c>
      <c r="EJ93" s="1">
        <v>20</v>
      </c>
      <c r="EK93" s="1">
        <v>3066.7619047619</v>
      </c>
      <c r="EL93" s="1">
        <f t="shared" si="93"/>
        <v>848.76190476190004</v>
      </c>
      <c r="EM93" s="1">
        <v>20</v>
      </c>
      <c r="EN93" s="1">
        <v>2898.3320363164698</v>
      </c>
      <c r="EO93" s="1">
        <f t="shared" si="94"/>
        <v>955.33203631646984</v>
      </c>
      <c r="EP93" s="1">
        <v>20</v>
      </c>
      <c r="EQ93" s="1">
        <v>2590.7028913260201</v>
      </c>
      <c r="ER93" s="1">
        <f t="shared" si="95"/>
        <v>929.70289132602011</v>
      </c>
      <c r="EU93" s="5"/>
      <c r="EV93" s="1">
        <v>20</v>
      </c>
      <c r="EW93" s="1">
        <v>2830.58167330677</v>
      </c>
      <c r="EX93" s="1">
        <f t="shared" si="96"/>
        <v>564.58167330676997</v>
      </c>
      <c r="EY93" s="1">
        <v>20</v>
      </c>
      <c r="EZ93" s="1">
        <v>2042.74755381605</v>
      </c>
      <c r="FA93" s="1">
        <f t="shared" si="97"/>
        <v>438.74755381604996</v>
      </c>
      <c r="FB93" s="1">
        <v>20</v>
      </c>
      <c r="FC93" s="1">
        <v>2040.0613107822401</v>
      </c>
      <c r="FD93" s="1">
        <f t="shared" si="98"/>
        <v>548.06131078224007</v>
      </c>
      <c r="FE93" s="1">
        <v>20</v>
      </c>
      <c r="FF93" s="1">
        <v>2152.2384341636998</v>
      </c>
      <c r="FG93" s="1">
        <f t="shared" si="99"/>
        <v>514.23843416369982</v>
      </c>
      <c r="FJ93" s="5"/>
      <c r="FK93" s="1">
        <v>20</v>
      </c>
      <c r="FL93" s="1">
        <v>1565.71739130435</v>
      </c>
      <c r="FM93" s="1">
        <f t="shared" si="52"/>
        <v>720.71739130435003</v>
      </c>
      <c r="FN93" s="1">
        <v>20</v>
      </c>
      <c r="FO93" s="1">
        <v>1492.48688711517</v>
      </c>
      <c r="FP93" s="1">
        <f t="shared" si="53"/>
        <v>647.48688711517002</v>
      </c>
      <c r="FQ93" s="1">
        <v>20</v>
      </c>
      <c r="FR93" s="1">
        <v>1441.49034334764</v>
      </c>
      <c r="FS93" s="1">
        <f t="shared" si="54"/>
        <v>610.49034334763996</v>
      </c>
      <c r="FT93" s="1">
        <v>20</v>
      </c>
      <c r="FU93" s="1">
        <v>1341.46179401993</v>
      </c>
      <c r="FV93" s="1">
        <f t="shared" si="55"/>
        <v>438.46179401993004</v>
      </c>
    </row>
    <row r="94" spans="1:178" x14ac:dyDescent="0.25">
      <c r="A94" s="2"/>
      <c r="B94" s="1">
        <v>21</v>
      </c>
      <c r="C94" s="1">
        <v>1484.46235741445</v>
      </c>
      <c r="D94" s="1">
        <f t="shared" si="56"/>
        <v>175.46235741445003</v>
      </c>
      <c r="E94" s="1">
        <v>21</v>
      </c>
      <c r="F94" s="1">
        <v>1369.1039387308499</v>
      </c>
      <c r="G94" s="1">
        <f t="shared" si="57"/>
        <v>124.1039387308499</v>
      </c>
      <c r="H94" s="1">
        <v>21</v>
      </c>
      <c r="I94" s="1">
        <v>1348.8410480349301</v>
      </c>
      <c r="J94" s="1">
        <f t="shared" si="58"/>
        <v>104.84104803493005</v>
      </c>
      <c r="K94" s="1">
        <v>21</v>
      </c>
      <c r="L94" s="1">
        <v>1354.2965599050999</v>
      </c>
      <c r="M94" s="1">
        <f t="shared" si="59"/>
        <v>106.29655990509991</v>
      </c>
      <c r="P94" s="5"/>
      <c r="Q94" s="1">
        <v>21</v>
      </c>
      <c r="R94" s="1">
        <v>1917.1704745167001</v>
      </c>
      <c r="S94" s="1">
        <f t="shared" si="60"/>
        <v>-0.8295254832999035</v>
      </c>
      <c r="T94" s="1">
        <v>21</v>
      </c>
      <c r="U94" s="1">
        <v>1773.68008255934</v>
      </c>
      <c r="V94" s="1">
        <f t="shared" si="61"/>
        <v>112.68008255934001</v>
      </c>
      <c r="W94" s="1">
        <v>21</v>
      </c>
      <c r="X94" s="1">
        <v>1628.4799658994</v>
      </c>
      <c r="Y94" s="1">
        <f t="shared" si="62"/>
        <v>170.47996589939999</v>
      </c>
      <c r="Z94" s="1">
        <v>21</v>
      </c>
      <c r="AA94" s="1">
        <v>1827.3929292929299</v>
      </c>
      <c r="AB94" s="1">
        <f t="shared" si="63"/>
        <v>364.39292929292992</v>
      </c>
      <c r="AE94" s="5"/>
      <c r="AF94" s="1">
        <v>21</v>
      </c>
      <c r="AG94" s="1">
        <v>1343.2616740088099</v>
      </c>
      <c r="AH94" s="1">
        <f t="shared" si="64"/>
        <v>323.2616740088099</v>
      </c>
      <c r="AI94" s="1">
        <v>21</v>
      </c>
      <c r="AJ94" s="1">
        <v>1172.07574206755</v>
      </c>
      <c r="AK94" s="1">
        <f t="shared" si="65"/>
        <v>159.07574206754998</v>
      </c>
      <c r="AL94" s="1">
        <v>21</v>
      </c>
      <c r="AM94" s="1">
        <v>1211.16029900332</v>
      </c>
      <c r="AN94" s="1">
        <f t="shared" si="66"/>
        <v>204.16029900332001</v>
      </c>
      <c r="AO94" s="1">
        <v>21</v>
      </c>
      <c r="AP94" s="1">
        <v>1173.81074168798</v>
      </c>
      <c r="AQ94" s="1">
        <f t="shared" si="67"/>
        <v>135.81074168798</v>
      </c>
      <c r="AT94" s="2"/>
      <c r="AU94" s="1">
        <v>21</v>
      </c>
      <c r="AV94" s="1">
        <v>1382.8524774774801</v>
      </c>
      <c r="AW94" s="1">
        <f t="shared" si="68"/>
        <v>221.85247747748008</v>
      </c>
      <c r="AX94" s="1">
        <v>21</v>
      </c>
      <c r="AY94" s="1">
        <v>1324.4955974842801</v>
      </c>
      <c r="AZ94" s="1">
        <f t="shared" si="69"/>
        <v>140.4955974842801</v>
      </c>
      <c r="BA94" s="1">
        <v>21</v>
      </c>
      <c r="BB94" s="1">
        <v>1662.1788819875801</v>
      </c>
      <c r="BC94" s="1">
        <f t="shared" si="70"/>
        <v>296.1788819875801</v>
      </c>
      <c r="BD94" s="1">
        <v>21</v>
      </c>
      <c r="BE94" s="1">
        <v>1466.5126050420199</v>
      </c>
      <c r="BF94" s="1">
        <f t="shared" si="71"/>
        <v>56.512605042019914</v>
      </c>
      <c r="BI94" s="5"/>
      <c r="BJ94" s="1">
        <v>21</v>
      </c>
      <c r="BK94" s="1">
        <v>2002.91952662722</v>
      </c>
      <c r="BL94" s="1">
        <f t="shared" si="72"/>
        <v>499.91952662721997</v>
      </c>
      <c r="BM94" s="1">
        <v>21</v>
      </c>
      <c r="BN94" s="1">
        <v>1951.4360625575</v>
      </c>
      <c r="BO94" s="1">
        <f t="shared" si="73"/>
        <v>470.43606255750001</v>
      </c>
      <c r="BP94" s="1">
        <v>21</v>
      </c>
      <c r="BQ94" s="1">
        <v>1947.9268722467</v>
      </c>
      <c r="BR94" s="1">
        <f t="shared" si="74"/>
        <v>511.92687224669999</v>
      </c>
      <c r="BS94" s="1">
        <v>21</v>
      </c>
      <c r="BT94" s="1">
        <v>2085.7185314685298</v>
      </c>
      <c r="BU94" s="1">
        <f t="shared" si="75"/>
        <v>611.71853146852982</v>
      </c>
      <c r="BX94" s="5"/>
      <c r="BY94" s="1">
        <v>21</v>
      </c>
      <c r="BZ94" s="1">
        <v>1475.3309608540901</v>
      </c>
      <c r="CA94" s="1">
        <f t="shared" si="76"/>
        <v>281.33096085409011</v>
      </c>
      <c r="CB94" s="1">
        <v>21</v>
      </c>
      <c r="CC94" s="1">
        <v>1479.5195996663899</v>
      </c>
      <c r="CD94" s="1">
        <f t="shared" si="77"/>
        <v>226.51959966638992</v>
      </c>
      <c r="CE94" s="1">
        <v>21</v>
      </c>
      <c r="CF94" s="1">
        <v>1416.0534188034201</v>
      </c>
      <c r="CG94" s="1">
        <f t="shared" si="78"/>
        <v>155.05341880342007</v>
      </c>
      <c r="CH94" s="1">
        <v>21</v>
      </c>
      <c r="CI94" s="1">
        <v>1306.2636072572</v>
      </c>
      <c r="CJ94" s="1">
        <f t="shared" si="79"/>
        <v>108.26360725719996</v>
      </c>
      <c r="CM94" s="2"/>
      <c r="CN94" s="1">
        <v>21</v>
      </c>
      <c r="CO94" s="1">
        <v>1674.1124206709001</v>
      </c>
      <c r="CP94" s="1">
        <f t="shared" si="80"/>
        <v>418.11242067090006</v>
      </c>
      <c r="CQ94" s="1">
        <v>21</v>
      </c>
      <c r="CR94" s="1">
        <v>1673.6743063932399</v>
      </c>
      <c r="CS94" s="1">
        <f t="shared" si="81"/>
        <v>447.67430639323993</v>
      </c>
      <c r="CT94" s="1">
        <v>21</v>
      </c>
      <c r="CU94" s="1">
        <v>1671.32795156408</v>
      </c>
      <c r="CV94" s="1">
        <f t="shared" si="82"/>
        <v>461.32795156407997</v>
      </c>
      <c r="CW94" s="1">
        <v>21</v>
      </c>
      <c r="CX94" s="1">
        <v>1579.20979667283</v>
      </c>
      <c r="CY94" s="1">
        <f t="shared" si="83"/>
        <v>349.20979667282995</v>
      </c>
      <c r="DB94" s="5"/>
      <c r="DC94" s="1">
        <v>21</v>
      </c>
      <c r="DD94" s="1">
        <v>2677.15724563207</v>
      </c>
      <c r="DE94" s="1">
        <f t="shared" si="84"/>
        <v>889.15724563207004</v>
      </c>
      <c r="DF94" s="1">
        <v>21</v>
      </c>
      <c r="DG94" s="1">
        <v>2845.1023454157798</v>
      </c>
      <c r="DH94" s="1">
        <f t="shared" si="85"/>
        <v>942.10234541577984</v>
      </c>
      <c r="DI94" s="1">
        <v>21</v>
      </c>
      <c r="DJ94" s="1">
        <v>3198.2925233644901</v>
      </c>
      <c r="DK94" s="1">
        <f t="shared" si="86"/>
        <v>339.29252336449008</v>
      </c>
      <c r="DL94" s="1">
        <v>21</v>
      </c>
      <c r="DM94" s="1">
        <v>3017.7191943128</v>
      </c>
      <c r="DN94" s="1">
        <f t="shared" si="87"/>
        <v>401.71919431280003</v>
      </c>
      <c r="DQ94" s="5"/>
      <c r="DR94" s="1">
        <v>21</v>
      </c>
      <c r="DS94" s="1">
        <v>1980.0157766990301</v>
      </c>
      <c r="DT94" s="1">
        <f t="shared" si="88"/>
        <v>419.01577669903008</v>
      </c>
      <c r="DU94" s="1">
        <v>21</v>
      </c>
      <c r="DV94" s="1">
        <v>1664.8709677419399</v>
      </c>
      <c r="DW94" s="1">
        <f t="shared" si="89"/>
        <v>396.87096774193992</v>
      </c>
      <c r="DX94" s="1">
        <v>21</v>
      </c>
      <c r="DY94" s="1">
        <v>1713.63368669022</v>
      </c>
      <c r="DZ94" s="1">
        <f t="shared" si="90"/>
        <v>478.63368669021997</v>
      </c>
      <c r="EA94" s="1">
        <v>21</v>
      </c>
      <c r="EB94" s="1">
        <v>1642.7761732852</v>
      </c>
      <c r="EC94" s="1">
        <f t="shared" si="91"/>
        <v>375.7761732852</v>
      </c>
      <c r="EF94" s="2"/>
      <c r="EG94" s="1">
        <v>21</v>
      </c>
      <c r="EH94" s="1">
        <v>2856.65048543689</v>
      </c>
      <c r="EI94" s="1">
        <f t="shared" si="92"/>
        <v>1202.65048543689</v>
      </c>
      <c r="EJ94" s="1">
        <v>21</v>
      </c>
      <c r="EK94" s="1">
        <v>2951.18897637795</v>
      </c>
      <c r="EL94" s="1">
        <f t="shared" si="93"/>
        <v>733.18897637794998</v>
      </c>
      <c r="EM94" s="1">
        <v>21</v>
      </c>
      <c r="EN94" s="1">
        <v>3013.8519480519499</v>
      </c>
      <c r="EO94" s="1">
        <f t="shared" si="94"/>
        <v>1070.8519480519499</v>
      </c>
      <c r="EP94" s="1">
        <v>21</v>
      </c>
      <c r="EQ94" s="1">
        <v>2643.27537688442</v>
      </c>
      <c r="ER94" s="1">
        <f t="shared" si="95"/>
        <v>982.27537688441998</v>
      </c>
      <c r="EU94" s="5"/>
      <c r="EV94" s="1">
        <v>21</v>
      </c>
      <c r="EW94" s="1">
        <v>2819.4182174338898</v>
      </c>
      <c r="EX94" s="1">
        <f t="shared" si="96"/>
        <v>553.41821743388982</v>
      </c>
      <c r="EY94" s="1">
        <v>21</v>
      </c>
      <c r="EZ94" s="1">
        <v>2032.2957467853601</v>
      </c>
      <c r="FA94" s="1">
        <f t="shared" si="97"/>
        <v>428.29574678536005</v>
      </c>
      <c r="FB94" s="1">
        <v>21</v>
      </c>
      <c r="FC94" s="1">
        <v>1965.0803382663801</v>
      </c>
      <c r="FD94" s="1">
        <f t="shared" si="98"/>
        <v>473.08033826638007</v>
      </c>
      <c r="FE94" s="1">
        <v>21</v>
      </c>
      <c r="FF94" s="1">
        <v>2065.7829596412598</v>
      </c>
      <c r="FG94" s="1">
        <f t="shared" si="99"/>
        <v>427.78295964125982</v>
      </c>
      <c r="FJ94" s="5"/>
      <c r="FK94" s="1">
        <v>21</v>
      </c>
      <c r="FL94" s="1">
        <v>1370.1897302001701</v>
      </c>
      <c r="FM94" s="1">
        <f t="shared" si="52"/>
        <v>525.18973020017006</v>
      </c>
      <c r="FN94" s="1">
        <v>21</v>
      </c>
      <c r="FO94" s="1">
        <v>1290.04822043628</v>
      </c>
      <c r="FP94" s="1">
        <f t="shared" si="53"/>
        <v>445.04822043627996</v>
      </c>
      <c r="FQ94" s="1">
        <v>21</v>
      </c>
      <c r="FR94" s="1">
        <v>1227.35760869565</v>
      </c>
      <c r="FS94" s="1">
        <f t="shared" si="54"/>
        <v>396.35760869565001</v>
      </c>
      <c r="FT94" s="1">
        <v>21</v>
      </c>
      <c r="FU94" s="1">
        <v>1237.2438423645301</v>
      </c>
      <c r="FV94" s="1">
        <f t="shared" si="55"/>
        <v>334.24384236453011</v>
      </c>
    </row>
    <row r="95" spans="1:178" x14ac:dyDescent="0.25">
      <c r="A95" s="2"/>
      <c r="B95" s="1">
        <v>22</v>
      </c>
      <c r="C95" s="1">
        <v>1567.49236641221</v>
      </c>
      <c r="D95" s="1">
        <f t="shared" si="56"/>
        <v>258.49236641221</v>
      </c>
      <c r="E95" s="1">
        <v>22</v>
      </c>
      <c r="F95" s="1">
        <v>1401.79695982628</v>
      </c>
      <c r="G95" s="1">
        <f t="shared" si="57"/>
        <v>156.79695982628004</v>
      </c>
      <c r="H95" s="1">
        <v>22</v>
      </c>
      <c r="I95" s="1">
        <v>1461.8494718309901</v>
      </c>
      <c r="J95" s="1">
        <f t="shared" si="58"/>
        <v>217.84947183099007</v>
      </c>
      <c r="K95" s="1">
        <v>22</v>
      </c>
      <c r="L95" s="1">
        <v>1327.07057416268</v>
      </c>
      <c r="M95" s="1">
        <f t="shared" si="59"/>
        <v>79.070574162680032</v>
      </c>
      <c r="P95" s="5"/>
      <c r="Q95" s="1">
        <v>22</v>
      </c>
      <c r="R95" s="1">
        <v>2036.1885964912301</v>
      </c>
      <c r="S95" s="1">
        <f t="shared" si="60"/>
        <v>118.1885964912301</v>
      </c>
      <c r="T95" s="1">
        <v>22</v>
      </c>
      <c r="U95" s="1">
        <v>1719.70393374741</v>
      </c>
      <c r="V95" s="1">
        <f t="shared" si="61"/>
        <v>58.703933747410019</v>
      </c>
      <c r="W95" s="1">
        <v>22</v>
      </c>
      <c r="X95" s="1">
        <v>1640.05831903945</v>
      </c>
      <c r="Y95" s="1">
        <f t="shared" si="62"/>
        <v>182.05831903945</v>
      </c>
      <c r="Z95" s="1">
        <v>22</v>
      </c>
      <c r="AA95" s="1">
        <v>1867.7522567703099</v>
      </c>
      <c r="AB95" s="1">
        <f t="shared" si="63"/>
        <v>404.75225677030994</v>
      </c>
      <c r="AE95" s="5"/>
      <c r="AF95" s="1">
        <v>22</v>
      </c>
      <c r="AG95" s="1">
        <v>1229.28330373002</v>
      </c>
      <c r="AH95" s="1">
        <f t="shared" si="64"/>
        <v>209.28330373001995</v>
      </c>
      <c r="AI95" s="1">
        <v>22</v>
      </c>
      <c r="AJ95" s="1">
        <v>1200.5687499999999</v>
      </c>
      <c r="AK95" s="1">
        <f t="shared" si="65"/>
        <v>187.56874999999991</v>
      </c>
      <c r="AL95" s="1">
        <v>22</v>
      </c>
      <c r="AM95" s="1">
        <v>1100.7833333333299</v>
      </c>
      <c r="AN95" s="1">
        <f t="shared" si="66"/>
        <v>93.783333333329892</v>
      </c>
      <c r="AO95" s="1">
        <v>22</v>
      </c>
      <c r="AP95" s="1">
        <v>1255.5204778156999</v>
      </c>
      <c r="AQ95" s="1">
        <f t="shared" si="67"/>
        <v>217.52047781569991</v>
      </c>
      <c r="AT95" s="2"/>
      <c r="AU95" s="1">
        <v>22</v>
      </c>
      <c r="AV95" s="1">
        <v>1344.2465909090899</v>
      </c>
      <c r="AW95" s="1">
        <f t="shared" si="68"/>
        <v>183.24659090908995</v>
      </c>
      <c r="AX95" s="1">
        <v>22</v>
      </c>
      <c r="AY95" s="1">
        <v>1240.2451861360701</v>
      </c>
      <c r="AZ95" s="1">
        <f t="shared" si="69"/>
        <v>56.24518613607006</v>
      </c>
      <c r="BA95" s="1">
        <v>22</v>
      </c>
      <c r="BB95" s="1">
        <v>1664.55099502488</v>
      </c>
      <c r="BC95" s="1">
        <f t="shared" si="70"/>
        <v>298.55099502487997</v>
      </c>
      <c r="BD95" s="1">
        <v>22</v>
      </c>
      <c r="BE95" s="1">
        <v>1449.90680335508</v>
      </c>
      <c r="BF95" s="1">
        <f t="shared" si="71"/>
        <v>39.906803355080001</v>
      </c>
      <c r="BI95" s="5"/>
      <c r="BJ95" s="1">
        <v>22</v>
      </c>
      <c r="BK95" s="1">
        <v>2190.5441354292602</v>
      </c>
      <c r="BL95" s="1">
        <f t="shared" si="72"/>
        <v>687.54413542926022</v>
      </c>
      <c r="BM95" s="1">
        <v>22</v>
      </c>
      <c r="BN95" s="1">
        <v>1888.63143382353</v>
      </c>
      <c r="BO95" s="1">
        <f t="shared" si="73"/>
        <v>407.63143382352996</v>
      </c>
      <c r="BP95" s="1">
        <v>22</v>
      </c>
      <c r="BQ95" s="1">
        <v>1961.71001757469</v>
      </c>
      <c r="BR95" s="1">
        <f t="shared" si="74"/>
        <v>525.71001757469003</v>
      </c>
      <c r="BS95" s="1">
        <v>22</v>
      </c>
      <c r="BT95" s="1">
        <v>2049.62062937063</v>
      </c>
      <c r="BU95" s="1">
        <f t="shared" si="75"/>
        <v>575.62062937063001</v>
      </c>
      <c r="BX95" s="5"/>
      <c r="BY95" s="1">
        <v>22</v>
      </c>
      <c r="BZ95" s="1">
        <v>1555.0959715639799</v>
      </c>
      <c r="CA95" s="1">
        <f t="shared" si="76"/>
        <v>361.0959715639799</v>
      </c>
      <c r="CB95" s="1">
        <v>22</v>
      </c>
      <c r="CC95" s="1">
        <v>1527.1585570469799</v>
      </c>
      <c r="CD95" s="1">
        <f t="shared" si="77"/>
        <v>274.15855704697992</v>
      </c>
      <c r="CE95" s="1">
        <v>22</v>
      </c>
      <c r="CF95" s="1">
        <v>1484.3987206823001</v>
      </c>
      <c r="CG95" s="1">
        <f t="shared" si="78"/>
        <v>223.39872068230011</v>
      </c>
      <c r="CH95" s="1">
        <v>22</v>
      </c>
      <c r="CI95" s="1">
        <v>1334.3939720129199</v>
      </c>
      <c r="CJ95" s="1">
        <f t="shared" si="79"/>
        <v>136.3939720129199</v>
      </c>
      <c r="CM95" s="2"/>
      <c r="CN95" s="1">
        <v>22</v>
      </c>
      <c r="CO95" s="1">
        <v>1582.0318761384301</v>
      </c>
      <c r="CP95" s="1">
        <f t="shared" si="80"/>
        <v>326.03187613843011</v>
      </c>
      <c r="CQ95" s="1">
        <v>22</v>
      </c>
      <c r="CR95" s="1">
        <v>1620.88701923077</v>
      </c>
      <c r="CS95" s="1">
        <f t="shared" si="81"/>
        <v>394.88701923076997</v>
      </c>
      <c r="CT95" s="1">
        <v>22</v>
      </c>
      <c r="CU95" s="1">
        <v>1655.8855116514701</v>
      </c>
      <c r="CV95" s="1">
        <f t="shared" si="82"/>
        <v>445.8855116514701</v>
      </c>
      <c r="CW95" s="1">
        <v>22</v>
      </c>
      <c r="CX95" s="1">
        <v>1661.81467889908</v>
      </c>
      <c r="CY95" s="1">
        <f t="shared" si="83"/>
        <v>431.81467889908004</v>
      </c>
      <c r="DB95" s="5"/>
      <c r="DC95" s="1">
        <v>22</v>
      </c>
      <c r="DD95" s="1">
        <v>2752.1472392638002</v>
      </c>
      <c r="DE95" s="1">
        <f t="shared" si="84"/>
        <v>964.1472392638002</v>
      </c>
      <c r="DF95" s="1">
        <v>22</v>
      </c>
      <c r="DG95" s="1">
        <v>2660.6638115631699</v>
      </c>
      <c r="DH95" s="1">
        <f t="shared" si="85"/>
        <v>757.66381156316993</v>
      </c>
      <c r="DI95" s="1">
        <v>22</v>
      </c>
      <c r="DJ95" s="1">
        <v>2995.7892293407599</v>
      </c>
      <c r="DK95" s="1">
        <f t="shared" si="86"/>
        <v>136.7892293407599</v>
      </c>
      <c r="DL95" s="1">
        <v>22</v>
      </c>
      <c r="DM95" s="1">
        <v>3012.3920386007198</v>
      </c>
      <c r="DN95" s="1">
        <f t="shared" si="87"/>
        <v>396.39203860071984</v>
      </c>
      <c r="DQ95" s="5"/>
      <c r="DR95" s="1">
        <v>22</v>
      </c>
      <c r="DS95" s="1">
        <v>2003.9476248477499</v>
      </c>
      <c r="DT95" s="1">
        <f t="shared" si="88"/>
        <v>442.94762484774992</v>
      </c>
      <c r="DU95" s="1">
        <v>22</v>
      </c>
      <c r="DV95" s="1">
        <v>1617.11904761905</v>
      </c>
      <c r="DW95" s="1">
        <f t="shared" si="89"/>
        <v>349.11904761904998</v>
      </c>
      <c r="DX95" s="1">
        <v>22</v>
      </c>
      <c r="DY95" s="1">
        <v>1697.47826086957</v>
      </c>
      <c r="DZ95" s="1">
        <f t="shared" si="90"/>
        <v>462.47826086957002</v>
      </c>
      <c r="EA95" s="1">
        <v>22</v>
      </c>
      <c r="EB95" s="1">
        <v>1721.61630695444</v>
      </c>
      <c r="EC95" s="1">
        <f t="shared" si="91"/>
        <v>454.61630695444001</v>
      </c>
      <c r="EF95" s="2"/>
      <c r="EG95" s="1">
        <v>22</v>
      </c>
      <c r="EH95" s="1">
        <v>2484.4428739693799</v>
      </c>
      <c r="EI95" s="1">
        <f t="shared" si="92"/>
        <v>830.44287396937989</v>
      </c>
      <c r="EJ95" s="1">
        <v>22</v>
      </c>
      <c r="EK95" s="1">
        <v>2887.5120000000002</v>
      </c>
      <c r="EL95" s="1">
        <f t="shared" si="93"/>
        <v>669.51200000000017</v>
      </c>
      <c r="EM95" s="1">
        <v>22</v>
      </c>
      <c r="EN95" s="1">
        <v>3079.05859375</v>
      </c>
      <c r="EO95" s="1">
        <f t="shared" si="94"/>
        <v>1136.05859375</v>
      </c>
      <c r="EP95" s="1">
        <v>22</v>
      </c>
      <c r="EQ95" s="1">
        <v>2454.2537165510398</v>
      </c>
      <c r="ER95" s="1">
        <f t="shared" si="95"/>
        <v>793.25371655103982</v>
      </c>
      <c r="EU95" s="5"/>
      <c r="EV95" s="1">
        <v>22</v>
      </c>
      <c r="EW95" s="1">
        <v>2872.2422480620198</v>
      </c>
      <c r="EX95" s="1">
        <f t="shared" si="96"/>
        <v>606.24224806201983</v>
      </c>
      <c r="EY95" s="1">
        <v>22</v>
      </c>
      <c r="EZ95" s="1">
        <v>2230.9647404505399</v>
      </c>
      <c r="FA95" s="1">
        <f t="shared" si="97"/>
        <v>626.96474045053992</v>
      </c>
      <c r="FB95" s="1">
        <v>22</v>
      </c>
      <c r="FC95" s="1">
        <v>2004.4260042283299</v>
      </c>
      <c r="FD95" s="1">
        <f t="shared" si="98"/>
        <v>512.42600422832993</v>
      </c>
      <c r="FE95" s="1">
        <v>22</v>
      </c>
      <c r="FF95" s="1">
        <v>2211.1556350626101</v>
      </c>
      <c r="FG95" s="1">
        <f t="shared" si="99"/>
        <v>573.15563506261014</v>
      </c>
      <c r="FJ95" s="5"/>
      <c r="FK95" s="1">
        <v>22</v>
      </c>
      <c r="FL95" s="1">
        <v>1323.5918544194101</v>
      </c>
      <c r="FM95" s="1">
        <f t="shared" si="52"/>
        <v>478.59185441941008</v>
      </c>
      <c r="FN95" s="1">
        <v>22</v>
      </c>
      <c r="FO95" s="1">
        <v>1360.4919540229901</v>
      </c>
      <c r="FP95" s="1">
        <f t="shared" si="53"/>
        <v>515.49195402299006</v>
      </c>
      <c r="FQ95" s="1">
        <v>22</v>
      </c>
      <c r="FR95" s="1">
        <v>1265.73189189189</v>
      </c>
      <c r="FS95" s="1">
        <f t="shared" si="54"/>
        <v>434.73189189188997</v>
      </c>
      <c r="FT95" s="1">
        <v>22</v>
      </c>
      <c r="FU95" s="1">
        <v>1091.0527182866599</v>
      </c>
      <c r="FV95" s="1">
        <f t="shared" si="55"/>
        <v>188.05271828665991</v>
      </c>
    </row>
    <row r="96" spans="1:178" x14ac:dyDescent="0.25">
      <c r="A96" s="2"/>
      <c r="B96" s="1">
        <v>23</v>
      </c>
      <c r="C96" s="1">
        <v>1467.0910482019899</v>
      </c>
      <c r="D96" s="1">
        <f t="shared" si="56"/>
        <v>158.09104820198991</v>
      </c>
      <c r="E96" s="1">
        <v>23</v>
      </c>
      <c r="F96" s="1">
        <v>1423.5567685589499</v>
      </c>
      <c r="G96" s="1">
        <f t="shared" si="57"/>
        <v>178.5567685589499</v>
      </c>
      <c r="H96" s="1">
        <v>23</v>
      </c>
      <c r="I96" s="1">
        <v>1369.6707746478901</v>
      </c>
      <c r="J96" s="1">
        <f t="shared" si="58"/>
        <v>125.67077464789008</v>
      </c>
      <c r="K96" s="1">
        <v>23</v>
      </c>
      <c r="L96" s="1">
        <v>1378.50600961538</v>
      </c>
      <c r="M96" s="1">
        <f t="shared" si="59"/>
        <v>130.50600961537998</v>
      </c>
      <c r="P96" s="5"/>
      <c r="Q96" s="1">
        <v>23</v>
      </c>
      <c r="R96" s="1">
        <v>2008.42693661972</v>
      </c>
      <c r="S96" s="1">
        <f t="shared" si="60"/>
        <v>90.426936619719982</v>
      </c>
      <c r="T96" s="1">
        <v>23</v>
      </c>
      <c r="U96" s="1">
        <v>1685.98775510204</v>
      </c>
      <c r="V96" s="1">
        <f t="shared" si="61"/>
        <v>24.987755102039955</v>
      </c>
      <c r="W96" s="1">
        <v>23</v>
      </c>
      <c r="X96" s="1">
        <v>1646.85702054795</v>
      </c>
      <c r="Y96" s="1">
        <f t="shared" si="62"/>
        <v>188.85702054795001</v>
      </c>
      <c r="Z96" s="1">
        <v>23</v>
      </c>
      <c r="AA96" s="1">
        <v>1630.3467741935499</v>
      </c>
      <c r="AB96" s="1">
        <f t="shared" si="63"/>
        <v>167.34677419354989</v>
      </c>
      <c r="AE96" s="5"/>
      <c r="AF96" s="1">
        <v>23</v>
      </c>
      <c r="AG96" s="1">
        <v>1201.5710503089099</v>
      </c>
      <c r="AH96" s="1">
        <f t="shared" si="64"/>
        <v>181.57105030890989</v>
      </c>
      <c r="AI96" s="1">
        <v>23</v>
      </c>
      <c r="AJ96" s="1">
        <v>1232.0904419321701</v>
      </c>
      <c r="AK96" s="1">
        <f t="shared" si="65"/>
        <v>219.09044193217005</v>
      </c>
      <c r="AL96" s="1">
        <v>23</v>
      </c>
      <c r="AM96" s="1">
        <v>1301.7661691542301</v>
      </c>
      <c r="AN96" s="1">
        <f t="shared" si="66"/>
        <v>294.76616915423006</v>
      </c>
      <c r="AO96" s="1">
        <v>23</v>
      </c>
      <c r="AP96" s="1">
        <v>1191.3375634517799</v>
      </c>
      <c r="AQ96" s="1">
        <f t="shared" si="67"/>
        <v>153.33756345177994</v>
      </c>
      <c r="AT96" s="2"/>
      <c r="AU96" s="1">
        <v>23</v>
      </c>
      <c r="AV96" s="1">
        <v>1330.73046432616</v>
      </c>
      <c r="AW96" s="1">
        <f t="shared" si="68"/>
        <v>169.73046432616002</v>
      </c>
      <c r="AX96" s="1">
        <v>23</v>
      </c>
      <c r="AY96" s="1">
        <v>1319.59062103929</v>
      </c>
      <c r="AZ96" s="1">
        <f t="shared" si="69"/>
        <v>135.59062103929</v>
      </c>
      <c r="BA96" s="1">
        <v>23</v>
      </c>
      <c r="BB96" s="1">
        <v>1544.8893081761</v>
      </c>
      <c r="BC96" s="1">
        <f t="shared" si="70"/>
        <v>178.88930817610003</v>
      </c>
      <c r="BD96" s="1">
        <v>23</v>
      </c>
      <c r="BE96" s="1">
        <v>1491.8514018691601</v>
      </c>
      <c r="BF96" s="1">
        <f t="shared" si="71"/>
        <v>81.8514018691601</v>
      </c>
      <c r="BI96" s="5"/>
      <c r="BJ96" s="1">
        <v>23</v>
      </c>
      <c r="BK96" s="1">
        <v>2104.7367788461502</v>
      </c>
      <c r="BL96" s="1">
        <f t="shared" si="72"/>
        <v>601.73677884615017</v>
      </c>
      <c r="BM96" s="1">
        <v>23</v>
      </c>
      <c r="BN96" s="1">
        <v>1972.2237442922401</v>
      </c>
      <c r="BO96" s="1">
        <f t="shared" si="73"/>
        <v>491.2237442922401</v>
      </c>
      <c r="BP96" s="1">
        <v>23</v>
      </c>
      <c r="BQ96" s="1">
        <v>2074.50795053004</v>
      </c>
      <c r="BR96" s="1">
        <f t="shared" si="74"/>
        <v>638.50795053004003</v>
      </c>
      <c r="BS96" s="1">
        <v>23</v>
      </c>
      <c r="BT96" s="1">
        <v>1957.44396551724</v>
      </c>
      <c r="BU96" s="1">
        <f t="shared" si="75"/>
        <v>483.44396551724003</v>
      </c>
      <c r="BX96" s="5"/>
      <c r="BY96" s="1">
        <v>23</v>
      </c>
      <c r="BZ96" s="1">
        <v>1439.03195266272</v>
      </c>
      <c r="CA96" s="1">
        <f t="shared" si="76"/>
        <v>245.03195266271996</v>
      </c>
      <c r="CB96" s="1">
        <v>23</v>
      </c>
      <c r="CC96" s="1">
        <v>1461.7177759056401</v>
      </c>
      <c r="CD96" s="1">
        <f t="shared" si="77"/>
        <v>208.71777590564011</v>
      </c>
      <c r="CE96" s="1">
        <v>23</v>
      </c>
      <c r="CF96" s="1">
        <v>1419.4861111111099</v>
      </c>
      <c r="CG96" s="1">
        <f t="shared" si="78"/>
        <v>158.48611111110995</v>
      </c>
      <c r="CH96" s="1">
        <v>23</v>
      </c>
      <c r="CI96" s="1">
        <v>1331.41379310345</v>
      </c>
      <c r="CJ96" s="1">
        <f t="shared" si="79"/>
        <v>133.41379310344996</v>
      </c>
      <c r="CM96" s="2"/>
      <c r="CN96" s="1">
        <v>23</v>
      </c>
      <c r="CO96" s="1">
        <v>1668.1696750902499</v>
      </c>
      <c r="CP96" s="1">
        <f t="shared" si="80"/>
        <v>412.16967509024994</v>
      </c>
      <c r="CQ96" s="1">
        <v>23</v>
      </c>
      <c r="CR96" s="1">
        <v>1554.06144578313</v>
      </c>
      <c r="CS96" s="1">
        <f t="shared" si="81"/>
        <v>328.06144578313001</v>
      </c>
      <c r="CT96" s="1">
        <v>23</v>
      </c>
      <c r="CU96" s="1">
        <v>1716.6536144578299</v>
      </c>
      <c r="CV96" s="1">
        <f t="shared" si="82"/>
        <v>506.65361445782992</v>
      </c>
      <c r="CW96" s="1">
        <v>23</v>
      </c>
      <c r="CX96" s="1">
        <v>1662.6052141527</v>
      </c>
      <c r="CY96" s="1">
        <f t="shared" si="83"/>
        <v>432.6052141527</v>
      </c>
      <c r="DB96" s="5"/>
      <c r="DC96" s="1">
        <v>23</v>
      </c>
      <c r="DD96" s="1">
        <v>2498.3319672131101</v>
      </c>
      <c r="DE96" s="1">
        <f t="shared" si="84"/>
        <v>710.33196721311015</v>
      </c>
      <c r="DF96" s="1">
        <v>23</v>
      </c>
      <c r="DG96" s="1">
        <v>2926.94989339019</v>
      </c>
      <c r="DH96" s="1">
        <f t="shared" si="85"/>
        <v>1023.94989339019</v>
      </c>
      <c r="DI96" s="1">
        <v>23</v>
      </c>
      <c r="DJ96" s="1">
        <v>3046.8043071161101</v>
      </c>
      <c r="DK96" s="1">
        <f t="shared" si="86"/>
        <v>187.80430711611007</v>
      </c>
      <c r="DL96" s="1">
        <v>23</v>
      </c>
      <c r="DM96" s="1">
        <v>2951.6395759717302</v>
      </c>
      <c r="DN96" s="1">
        <f t="shared" si="87"/>
        <v>335.63957597173021</v>
      </c>
      <c r="DQ96" s="5"/>
      <c r="DR96" s="1">
        <v>23</v>
      </c>
      <c r="DS96" s="1">
        <v>1996.4580246913599</v>
      </c>
      <c r="DT96" s="1">
        <f t="shared" si="88"/>
        <v>435.45802469135992</v>
      </c>
      <c r="DU96" s="1">
        <v>23</v>
      </c>
      <c r="DV96" s="1">
        <v>1650.1674937965299</v>
      </c>
      <c r="DW96" s="1">
        <f t="shared" si="89"/>
        <v>382.16749379652993</v>
      </c>
      <c r="DX96" s="1">
        <v>23</v>
      </c>
      <c r="DY96" s="1">
        <v>1579.6902237927</v>
      </c>
      <c r="DZ96" s="1">
        <f t="shared" si="90"/>
        <v>344.69022379269995</v>
      </c>
      <c r="EA96" s="1">
        <v>23</v>
      </c>
      <c r="EB96" s="1">
        <v>1849.4382566586</v>
      </c>
      <c r="EC96" s="1">
        <f t="shared" si="91"/>
        <v>582.43825665860004</v>
      </c>
      <c r="EF96" s="2"/>
      <c r="EG96" s="1">
        <v>23</v>
      </c>
      <c r="EH96" s="1">
        <v>2643.2633451957299</v>
      </c>
      <c r="EI96" s="1">
        <f t="shared" si="92"/>
        <v>989.26334519572993</v>
      </c>
      <c r="EJ96" s="1">
        <v>23</v>
      </c>
      <c r="EK96" s="1">
        <v>2790.8184892897398</v>
      </c>
      <c r="EL96" s="1">
        <f t="shared" si="93"/>
        <v>572.81848928973977</v>
      </c>
      <c r="EM96" s="1">
        <v>23</v>
      </c>
      <c r="EN96" s="1">
        <v>3274.3868046571802</v>
      </c>
      <c r="EO96" s="1">
        <f t="shared" si="94"/>
        <v>1331.3868046571802</v>
      </c>
      <c r="EP96" s="1">
        <v>23</v>
      </c>
      <c r="EQ96" s="1">
        <v>2409.4970059880202</v>
      </c>
      <c r="ER96" s="1">
        <f t="shared" si="95"/>
        <v>748.49700598802019</v>
      </c>
      <c r="EU96" s="5"/>
      <c r="EV96" s="1">
        <v>23</v>
      </c>
      <c r="EW96" s="1">
        <v>2824.9841740850602</v>
      </c>
      <c r="EX96" s="1">
        <f t="shared" si="96"/>
        <v>558.9841740850602</v>
      </c>
      <c r="EY96" s="1">
        <v>23</v>
      </c>
      <c r="EZ96" s="1">
        <v>2036.912109375</v>
      </c>
      <c r="FA96" s="1">
        <f t="shared" si="97"/>
        <v>432.912109375</v>
      </c>
      <c r="FB96" s="1">
        <v>23</v>
      </c>
      <c r="FC96" s="1">
        <v>1978.8931216931201</v>
      </c>
      <c r="FD96" s="1">
        <f t="shared" si="98"/>
        <v>486.89312169312007</v>
      </c>
      <c r="FE96" s="1">
        <v>23</v>
      </c>
      <c r="FF96" s="1">
        <v>2034.80659536542</v>
      </c>
      <c r="FG96" s="1">
        <f t="shared" si="99"/>
        <v>396.80659536541998</v>
      </c>
      <c r="FJ96" s="5"/>
      <c r="FK96" s="1">
        <v>23</v>
      </c>
      <c r="FL96" s="1">
        <v>1236.9616724738701</v>
      </c>
      <c r="FM96" s="1">
        <f t="shared" si="52"/>
        <v>391.96167247387007</v>
      </c>
      <c r="FN96" s="1">
        <v>23</v>
      </c>
      <c r="FO96" s="1">
        <v>1275.4002293578001</v>
      </c>
      <c r="FP96" s="1">
        <f t="shared" si="53"/>
        <v>430.40022935780007</v>
      </c>
      <c r="FQ96" s="1">
        <v>23</v>
      </c>
      <c r="FR96" s="1">
        <v>1235.6800870511399</v>
      </c>
      <c r="FS96" s="1">
        <f t="shared" si="54"/>
        <v>404.68008705113994</v>
      </c>
      <c r="FT96" s="1">
        <v>23</v>
      </c>
      <c r="FU96" s="1">
        <v>1153.41433278418</v>
      </c>
      <c r="FV96" s="1">
        <f t="shared" si="55"/>
        <v>250.41433278418003</v>
      </c>
    </row>
    <row r="97" spans="1:178" x14ac:dyDescent="0.25">
      <c r="A97" s="2"/>
      <c r="B97" s="1">
        <v>24</v>
      </c>
      <c r="C97" s="1">
        <v>1580.663878327</v>
      </c>
      <c r="D97" s="1">
        <f t="shared" si="56"/>
        <v>271.66387832700002</v>
      </c>
      <c r="E97" s="1">
        <v>24</v>
      </c>
      <c r="F97" s="1">
        <v>1378.0433839479399</v>
      </c>
      <c r="G97" s="1">
        <f t="shared" si="57"/>
        <v>133.0433839479399</v>
      </c>
      <c r="H97" s="1">
        <v>24</v>
      </c>
      <c r="I97" s="1">
        <v>1432.33219178082</v>
      </c>
      <c r="J97" s="1">
        <f t="shared" si="58"/>
        <v>188.33219178082004</v>
      </c>
      <c r="K97" s="1">
        <v>24</v>
      </c>
      <c r="L97" s="1">
        <v>1378.98803827751</v>
      </c>
      <c r="M97" s="1">
        <f t="shared" si="59"/>
        <v>130.98803827750999</v>
      </c>
      <c r="P97" s="5"/>
      <c r="Q97" s="1">
        <v>24</v>
      </c>
      <c r="R97" s="1">
        <v>1982.52868490733</v>
      </c>
      <c r="S97" s="1">
        <f t="shared" si="60"/>
        <v>64.528684907329989</v>
      </c>
      <c r="T97" s="1">
        <v>24</v>
      </c>
      <c r="U97" s="1">
        <v>1852.0491803278701</v>
      </c>
      <c r="V97" s="1">
        <f t="shared" si="61"/>
        <v>191.04918032787009</v>
      </c>
      <c r="W97" s="1">
        <v>24</v>
      </c>
      <c r="X97" s="1">
        <v>1546.19451585261</v>
      </c>
      <c r="Y97" s="1">
        <f t="shared" si="62"/>
        <v>88.194515852610039</v>
      </c>
      <c r="Z97" s="1">
        <v>24</v>
      </c>
      <c r="AA97" s="1">
        <v>1681.8920282542899</v>
      </c>
      <c r="AB97" s="1">
        <f t="shared" si="63"/>
        <v>218.89202825428993</v>
      </c>
      <c r="AE97" s="5"/>
      <c r="AF97" s="1">
        <v>24</v>
      </c>
      <c r="AG97" s="1">
        <v>1235.9576719576701</v>
      </c>
      <c r="AH97" s="1">
        <f t="shared" si="64"/>
        <v>215.95767195767007</v>
      </c>
      <c r="AI97" s="1">
        <v>24</v>
      </c>
      <c r="AJ97" s="1">
        <v>1314.0878099173599</v>
      </c>
      <c r="AK97" s="1">
        <f t="shared" si="65"/>
        <v>301.08780991735989</v>
      </c>
      <c r="AL97" s="1">
        <v>24</v>
      </c>
      <c r="AM97" s="1">
        <v>1227.8512605041999</v>
      </c>
      <c r="AN97" s="1">
        <f t="shared" si="66"/>
        <v>220.8512605041999</v>
      </c>
      <c r="AO97" s="1">
        <v>24</v>
      </c>
      <c r="AP97" s="1">
        <v>1186.42942176871</v>
      </c>
      <c r="AQ97" s="1">
        <f t="shared" si="67"/>
        <v>148.42942176870997</v>
      </c>
      <c r="AT97" s="2"/>
      <c r="AU97" s="1">
        <v>24</v>
      </c>
      <c r="AV97" s="1">
        <v>1294.05334846765</v>
      </c>
      <c r="AW97" s="1">
        <f t="shared" si="68"/>
        <v>133.05334846765004</v>
      </c>
      <c r="AX97" s="1">
        <v>24</v>
      </c>
      <c r="AY97" s="1">
        <v>1252.29949238579</v>
      </c>
      <c r="AZ97" s="1">
        <f t="shared" si="69"/>
        <v>68.299492385790018</v>
      </c>
      <c r="BA97" s="1">
        <v>24</v>
      </c>
      <c r="BB97" s="1">
        <v>1560.0872817955101</v>
      </c>
      <c r="BC97" s="1">
        <f t="shared" si="70"/>
        <v>194.08728179551008</v>
      </c>
      <c r="BD97" s="1">
        <v>24</v>
      </c>
      <c r="BE97" s="1">
        <v>1469.97219647822</v>
      </c>
      <c r="BF97" s="1">
        <f t="shared" si="71"/>
        <v>59.972196478219985</v>
      </c>
      <c r="BI97" s="5"/>
      <c r="BJ97" s="1">
        <v>24</v>
      </c>
      <c r="BK97" s="1">
        <v>1986.73372781065</v>
      </c>
      <c r="BL97" s="1">
        <f t="shared" si="72"/>
        <v>483.73372781064995</v>
      </c>
      <c r="BM97" s="1">
        <v>24</v>
      </c>
      <c r="BN97" s="1">
        <v>1865.71757129715</v>
      </c>
      <c r="BO97" s="1">
        <f t="shared" si="73"/>
        <v>384.71757129715002</v>
      </c>
      <c r="BP97" s="1">
        <v>24</v>
      </c>
      <c r="BQ97" s="1">
        <v>2108.5868421052601</v>
      </c>
      <c r="BR97" s="1">
        <f t="shared" si="74"/>
        <v>672.58684210526008</v>
      </c>
      <c r="BS97" s="1">
        <v>24</v>
      </c>
      <c r="BT97" s="1">
        <v>2013.4737295435</v>
      </c>
      <c r="BU97" s="1">
        <f t="shared" si="75"/>
        <v>539.47372954349999</v>
      </c>
      <c r="BX97" s="5"/>
      <c r="BY97" s="1">
        <v>24</v>
      </c>
      <c r="BZ97" s="1">
        <v>1445.21811680572</v>
      </c>
      <c r="CA97" s="1">
        <f t="shared" si="76"/>
        <v>251.21811680572</v>
      </c>
      <c r="CB97" s="1">
        <v>24</v>
      </c>
      <c r="CC97" s="1">
        <v>1475.12395309883</v>
      </c>
      <c r="CD97" s="1">
        <f t="shared" si="77"/>
        <v>222.12395309883004</v>
      </c>
      <c r="CE97" s="1">
        <v>24</v>
      </c>
      <c r="CF97" s="1">
        <v>1387.2787234042601</v>
      </c>
      <c r="CG97" s="1">
        <f t="shared" si="78"/>
        <v>126.27872340426006</v>
      </c>
      <c r="CH97" s="1">
        <v>24</v>
      </c>
      <c r="CI97" s="1">
        <v>1362.2398286937901</v>
      </c>
      <c r="CJ97" s="1">
        <f t="shared" si="79"/>
        <v>164.23982869379006</v>
      </c>
      <c r="CM97" s="2"/>
      <c r="CN97" s="1">
        <v>24</v>
      </c>
      <c r="CO97" s="1">
        <v>1733.09304426378</v>
      </c>
      <c r="CP97" s="1">
        <f t="shared" si="80"/>
        <v>477.09304426378003</v>
      </c>
      <c r="CQ97" s="1">
        <v>24</v>
      </c>
      <c r="CR97" s="1">
        <v>1625.873659118</v>
      </c>
      <c r="CS97" s="1">
        <f t="shared" si="81"/>
        <v>399.87365911799998</v>
      </c>
      <c r="CT97" s="1">
        <v>24</v>
      </c>
      <c r="CU97" s="1">
        <v>1585.7294832826699</v>
      </c>
      <c r="CV97" s="1">
        <f t="shared" si="82"/>
        <v>375.72948328266989</v>
      </c>
      <c r="CW97" s="1">
        <v>24</v>
      </c>
      <c r="CX97" s="1">
        <v>1713.2935694314999</v>
      </c>
      <c r="CY97" s="1">
        <f t="shared" si="83"/>
        <v>483.29356943149992</v>
      </c>
      <c r="DB97" s="5"/>
      <c r="DC97" s="1">
        <v>24</v>
      </c>
      <c r="DD97" s="1">
        <v>2403.6469989827101</v>
      </c>
      <c r="DE97" s="1">
        <f t="shared" si="84"/>
        <v>615.6469989827101</v>
      </c>
      <c r="DF97" s="1">
        <v>24</v>
      </c>
      <c r="DG97" s="1">
        <v>2708.8695187165799</v>
      </c>
      <c r="DH97" s="1">
        <f t="shared" si="85"/>
        <v>805.86951871657993</v>
      </c>
      <c r="DI97" s="1">
        <v>24</v>
      </c>
      <c r="DJ97" s="1">
        <v>2918.1296641791</v>
      </c>
      <c r="DK97" s="1">
        <f t="shared" si="86"/>
        <v>59.129664179100018</v>
      </c>
      <c r="DL97" s="1">
        <v>24</v>
      </c>
      <c r="DM97" s="1">
        <v>3097.9347037484899</v>
      </c>
      <c r="DN97" s="1">
        <f t="shared" si="87"/>
        <v>481.93470374848994</v>
      </c>
      <c r="DQ97" s="5"/>
      <c r="DR97" s="1">
        <v>24</v>
      </c>
      <c r="DS97" s="1">
        <v>1974.39925834363</v>
      </c>
      <c r="DT97" s="1">
        <f t="shared" si="88"/>
        <v>413.39925834362998</v>
      </c>
      <c r="DU97" s="1">
        <v>24</v>
      </c>
      <c r="DV97" s="1">
        <v>1830.3696202531601</v>
      </c>
      <c r="DW97" s="1">
        <f t="shared" si="89"/>
        <v>562.36962025316006</v>
      </c>
      <c r="DX97" s="1">
        <v>24</v>
      </c>
      <c r="DY97" s="1">
        <v>1539.1048292108401</v>
      </c>
      <c r="DZ97" s="1">
        <f t="shared" si="90"/>
        <v>304.10482921084008</v>
      </c>
      <c r="EA97" s="1">
        <v>24</v>
      </c>
      <c r="EB97" s="1">
        <v>1599.4657039711201</v>
      </c>
      <c r="EC97" s="1">
        <f t="shared" si="91"/>
        <v>332.46570397112009</v>
      </c>
      <c r="EF97" s="2"/>
      <c r="EG97" s="1">
        <v>24</v>
      </c>
      <c r="EH97" s="1">
        <v>2515.10023866348</v>
      </c>
      <c r="EI97" s="1">
        <f t="shared" si="92"/>
        <v>861.10023866348001</v>
      </c>
      <c r="EJ97" s="1">
        <v>24</v>
      </c>
      <c r="EK97" s="1">
        <v>2810.1746575342499</v>
      </c>
      <c r="EL97" s="1">
        <f t="shared" si="93"/>
        <v>592.17465753424995</v>
      </c>
      <c r="EM97" s="1">
        <v>24</v>
      </c>
      <c r="EN97" s="1">
        <v>3124.9595300261099</v>
      </c>
      <c r="EO97" s="1">
        <f t="shared" si="94"/>
        <v>1181.9595300261099</v>
      </c>
      <c r="EP97" s="1">
        <v>24</v>
      </c>
      <c r="EQ97" s="1">
        <v>2291.1686746987998</v>
      </c>
      <c r="ER97" s="1">
        <f t="shared" si="95"/>
        <v>630.1686746987998</v>
      </c>
      <c r="EU97" s="5"/>
      <c r="EV97" s="1">
        <v>24</v>
      </c>
      <c r="EW97" s="1">
        <v>2754.2632093933498</v>
      </c>
      <c r="EX97" s="1">
        <f t="shared" si="96"/>
        <v>488.26320939334983</v>
      </c>
      <c r="EY97" s="1">
        <v>24</v>
      </c>
      <c r="EZ97" s="1">
        <v>1885.9544554455399</v>
      </c>
      <c r="FA97" s="1">
        <f t="shared" si="97"/>
        <v>281.95445544553991</v>
      </c>
      <c r="FB97" s="1">
        <v>24</v>
      </c>
      <c r="FC97" s="1">
        <v>1859.7071352502701</v>
      </c>
      <c r="FD97" s="1">
        <f t="shared" si="98"/>
        <v>367.70713525027008</v>
      </c>
      <c r="FE97" s="1">
        <v>24</v>
      </c>
      <c r="FF97" s="1">
        <v>1935.9830960854099</v>
      </c>
      <c r="FG97" s="1">
        <f t="shared" si="99"/>
        <v>297.9830960854099</v>
      </c>
      <c r="FJ97" s="5"/>
      <c r="FK97" s="1">
        <v>24</v>
      </c>
      <c r="FL97" s="1">
        <v>1120.54419410745</v>
      </c>
      <c r="FM97" s="1">
        <f t="shared" si="52"/>
        <v>275.54419410745004</v>
      </c>
      <c r="FN97" s="1">
        <v>24</v>
      </c>
      <c r="FO97" s="1">
        <v>1647.3224719101099</v>
      </c>
      <c r="FP97" s="1">
        <f t="shared" si="53"/>
        <v>802.32247191010993</v>
      </c>
      <c r="FQ97" s="1">
        <v>24</v>
      </c>
      <c r="FR97" s="1">
        <v>1500.4989200863899</v>
      </c>
      <c r="FS97" s="1">
        <f t="shared" si="54"/>
        <v>669.49892008638994</v>
      </c>
      <c r="FT97" s="1">
        <v>24</v>
      </c>
      <c r="FU97" s="1">
        <v>1142.9520714866001</v>
      </c>
      <c r="FV97" s="1">
        <f t="shared" si="55"/>
        <v>239.95207148660006</v>
      </c>
    </row>
    <row r="98" spans="1:178" x14ac:dyDescent="0.25">
      <c r="A98" s="2"/>
      <c r="B98" s="1">
        <v>25</v>
      </c>
      <c r="C98" s="1">
        <v>1458.7322111706201</v>
      </c>
      <c r="D98" s="1">
        <f t="shared" si="56"/>
        <v>149.73221117062008</v>
      </c>
      <c r="E98" s="1">
        <v>25</v>
      </c>
      <c r="F98" s="1">
        <v>1400.2581344902401</v>
      </c>
      <c r="G98" s="1">
        <f t="shared" si="57"/>
        <v>155.25813449024008</v>
      </c>
      <c r="H98" s="1">
        <v>25</v>
      </c>
      <c r="I98" s="1">
        <v>1380.97637795276</v>
      </c>
      <c r="J98" s="1">
        <f t="shared" si="58"/>
        <v>136.97637795276</v>
      </c>
      <c r="K98" s="1">
        <v>25</v>
      </c>
      <c r="L98" s="1">
        <v>1345.56654888104</v>
      </c>
      <c r="M98" s="1">
        <f t="shared" si="59"/>
        <v>97.566548881040035</v>
      </c>
      <c r="P98" s="5"/>
      <c r="Q98" s="1">
        <v>25</v>
      </c>
      <c r="R98" s="1">
        <v>1987.4551002615499</v>
      </c>
      <c r="S98" s="1">
        <f t="shared" si="60"/>
        <v>69.455100261549887</v>
      </c>
      <c r="T98" s="1">
        <v>25</v>
      </c>
      <c r="U98" s="1">
        <v>1828.32751540041</v>
      </c>
      <c r="V98" s="1">
        <f t="shared" si="61"/>
        <v>167.32751540040999</v>
      </c>
      <c r="W98" s="1">
        <v>25</v>
      </c>
      <c r="X98" s="1">
        <v>1644.8160136286201</v>
      </c>
      <c r="Y98" s="1">
        <f t="shared" si="62"/>
        <v>186.81601362862011</v>
      </c>
      <c r="Z98" s="1">
        <v>25</v>
      </c>
      <c r="AA98" s="1">
        <v>1703.74018126888</v>
      </c>
      <c r="AB98" s="1">
        <f t="shared" si="63"/>
        <v>240.74018126887995</v>
      </c>
      <c r="AE98" s="5"/>
      <c r="AF98" s="1">
        <v>25</v>
      </c>
      <c r="AG98" s="1">
        <v>1157.7781721384199</v>
      </c>
      <c r="AH98" s="1">
        <f t="shared" si="64"/>
        <v>137.7781721384199</v>
      </c>
      <c r="AI98" s="1">
        <v>25</v>
      </c>
      <c r="AJ98" s="1">
        <v>1201.88633993743</v>
      </c>
      <c r="AK98" s="1">
        <f t="shared" si="65"/>
        <v>188.88633993742997</v>
      </c>
      <c r="AL98" s="1">
        <v>25</v>
      </c>
      <c r="AM98" s="1">
        <v>1425.2234401349101</v>
      </c>
      <c r="AN98" s="1">
        <f t="shared" si="66"/>
        <v>418.22344013491011</v>
      </c>
      <c r="AO98" s="1">
        <v>25</v>
      </c>
      <c r="AP98" s="1">
        <v>1169.9470989761101</v>
      </c>
      <c r="AQ98" s="1">
        <f t="shared" si="67"/>
        <v>131.94709897611006</v>
      </c>
      <c r="AT98" s="2"/>
      <c r="AU98" s="1">
        <v>25</v>
      </c>
      <c r="AV98" s="1">
        <v>1287.3420454545501</v>
      </c>
      <c r="AW98" s="1">
        <f t="shared" si="68"/>
        <v>126.34204545455009</v>
      </c>
      <c r="AX98" s="1">
        <v>25</v>
      </c>
      <c r="AY98" s="1">
        <v>1261.9363867684499</v>
      </c>
      <c r="AZ98" s="1">
        <f t="shared" si="69"/>
        <v>77.936386768449893</v>
      </c>
      <c r="BA98" s="1">
        <v>25</v>
      </c>
      <c r="BB98" s="1">
        <v>1541.45735475896</v>
      </c>
      <c r="BC98" s="1">
        <f t="shared" si="70"/>
        <v>175.45735475896004</v>
      </c>
      <c r="BD98" s="1">
        <v>25</v>
      </c>
      <c r="BE98" s="1">
        <v>1503.4375578168399</v>
      </c>
      <c r="BF98" s="1">
        <f t="shared" si="71"/>
        <v>93.437557816839899</v>
      </c>
      <c r="BI98" s="5"/>
      <c r="BJ98" s="1">
        <v>25</v>
      </c>
      <c r="BK98" s="1">
        <v>2136.3368669022402</v>
      </c>
      <c r="BL98" s="1">
        <f t="shared" si="72"/>
        <v>633.33686690224022</v>
      </c>
      <c r="BM98" s="1">
        <v>25</v>
      </c>
      <c r="BN98" s="1">
        <v>1895.7777777777801</v>
      </c>
      <c r="BO98" s="1">
        <f t="shared" si="73"/>
        <v>414.7777777777801</v>
      </c>
      <c r="BP98" s="1">
        <v>25</v>
      </c>
      <c r="BQ98" s="1">
        <v>1885.6684303351001</v>
      </c>
      <c r="BR98" s="1">
        <f t="shared" si="74"/>
        <v>449.66843033510008</v>
      </c>
      <c r="BS98" s="1">
        <v>25</v>
      </c>
      <c r="BT98" s="1">
        <v>1906.7114210985201</v>
      </c>
      <c r="BU98" s="1">
        <f t="shared" si="75"/>
        <v>432.71142109852008</v>
      </c>
      <c r="BX98" s="5"/>
      <c r="BY98" s="1">
        <v>25</v>
      </c>
      <c r="BZ98" s="1">
        <v>1571.98199279712</v>
      </c>
      <c r="CA98" s="1">
        <f t="shared" si="76"/>
        <v>377.98199279712003</v>
      </c>
      <c r="CB98" s="1">
        <v>25</v>
      </c>
      <c r="CC98" s="1">
        <v>1392.1544920235101</v>
      </c>
      <c r="CD98" s="1">
        <f t="shared" si="77"/>
        <v>139.1544920235101</v>
      </c>
      <c r="CE98" s="1">
        <v>25</v>
      </c>
      <c r="CF98" s="1">
        <v>1403.6155484558001</v>
      </c>
      <c r="CG98" s="1">
        <f t="shared" si="78"/>
        <v>142.61554845580008</v>
      </c>
      <c r="CH98" s="1">
        <v>25</v>
      </c>
      <c r="CI98" s="1">
        <v>1418.5075593952499</v>
      </c>
      <c r="CJ98" s="1">
        <f t="shared" si="79"/>
        <v>220.50755939524993</v>
      </c>
      <c r="CM98" s="2"/>
      <c r="CN98" s="1">
        <v>25</v>
      </c>
      <c r="CO98" s="1">
        <v>1686.12204007286</v>
      </c>
      <c r="CP98" s="1">
        <f t="shared" si="80"/>
        <v>430.12204007286005</v>
      </c>
      <c r="CQ98" s="1">
        <v>25</v>
      </c>
      <c r="CR98" s="1">
        <v>1600.6</v>
      </c>
      <c r="CS98" s="1">
        <f t="shared" si="81"/>
        <v>374.59999999999991</v>
      </c>
      <c r="CT98" s="1">
        <v>25</v>
      </c>
      <c r="CU98" s="1">
        <v>1737.47580645161</v>
      </c>
      <c r="CV98" s="1">
        <f t="shared" si="82"/>
        <v>527.47580645160997</v>
      </c>
      <c r="CW98" s="1">
        <v>25</v>
      </c>
      <c r="CX98" s="1">
        <v>1655.44194756554</v>
      </c>
      <c r="CY98" s="1">
        <f t="shared" si="83"/>
        <v>425.44194756553998</v>
      </c>
      <c r="DB98" s="5"/>
      <c r="DC98" s="1">
        <v>25</v>
      </c>
      <c r="DD98" s="1">
        <v>2387.9701646090498</v>
      </c>
      <c r="DE98" s="1">
        <f t="shared" si="84"/>
        <v>599.97016460904979</v>
      </c>
      <c r="DF98" s="1">
        <v>25</v>
      </c>
      <c r="DG98" s="1">
        <v>2653.6577825159902</v>
      </c>
      <c r="DH98" s="1">
        <f t="shared" si="85"/>
        <v>750.65778251599022</v>
      </c>
      <c r="DI98" s="1">
        <v>25</v>
      </c>
      <c r="DJ98" s="1">
        <v>3079.60262417994</v>
      </c>
      <c r="DK98" s="1">
        <f t="shared" si="86"/>
        <v>220.60262417993999</v>
      </c>
      <c r="DL98" s="1">
        <v>25</v>
      </c>
      <c r="DM98" s="1">
        <v>3112.3050239234399</v>
      </c>
      <c r="DN98" s="1">
        <f t="shared" si="87"/>
        <v>496.30502392343988</v>
      </c>
      <c r="DQ98" s="5"/>
      <c r="DR98" s="1">
        <v>25</v>
      </c>
      <c r="DS98" s="1">
        <v>1906.3879310344801</v>
      </c>
      <c r="DT98" s="1">
        <f t="shared" si="88"/>
        <v>345.38793103448006</v>
      </c>
      <c r="DU98" s="1">
        <v>25</v>
      </c>
      <c r="DV98" s="1">
        <v>1671.2403486923999</v>
      </c>
      <c r="DW98" s="1">
        <f t="shared" si="89"/>
        <v>403.24034869239995</v>
      </c>
      <c r="DX98" s="1">
        <v>25</v>
      </c>
      <c r="DY98" s="1">
        <v>1641.9964664311001</v>
      </c>
      <c r="DZ98" s="1">
        <f t="shared" si="90"/>
        <v>406.99646643110009</v>
      </c>
      <c r="EA98" s="1">
        <v>25</v>
      </c>
      <c r="EB98" s="1">
        <v>1684.84160756501</v>
      </c>
      <c r="EC98" s="1">
        <f t="shared" si="91"/>
        <v>417.84160756501001</v>
      </c>
      <c r="EF98" s="2"/>
      <c r="EG98" s="1">
        <v>25</v>
      </c>
      <c r="EH98" s="1">
        <v>2649.93099273608</v>
      </c>
      <c r="EI98" s="1">
        <f t="shared" si="92"/>
        <v>995.93099273608004</v>
      </c>
      <c r="EJ98" s="1">
        <v>25</v>
      </c>
      <c r="EK98" s="1">
        <v>3024.2182857142898</v>
      </c>
      <c r="EL98" s="1">
        <f t="shared" si="93"/>
        <v>806.21828571428978</v>
      </c>
      <c r="EM98" s="1">
        <v>25</v>
      </c>
      <c r="EN98" s="1">
        <v>3441.76833976834</v>
      </c>
      <c r="EO98" s="1">
        <f t="shared" si="94"/>
        <v>1498.76833976834</v>
      </c>
      <c r="EP98" s="1">
        <v>25</v>
      </c>
      <c r="EQ98" s="1">
        <v>2475.1567839196</v>
      </c>
      <c r="ER98" s="1">
        <f t="shared" si="95"/>
        <v>814.1567839196</v>
      </c>
      <c r="EU98" s="5"/>
      <c r="EV98" s="1">
        <v>25</v>
      </c>
      <c r="EW98" s="1">
        <v>2470.4344422700601</v>
      </c>
      <c r="EX98" s="1">
        <f t="shared" si="96"/>
        <v>204.43444227006012</v>
      </c>
      <c r="EY98" s="1">
        <v>25</v>
      </c>
      <c r="EZ98" s="1">
        <v>1948.83545543585</v>
      </c>
      <c r="FA98" s="1">
        <f t="shared" si="97"/>
        <v>344.83545543585001</v>
      </c>
      <c r="FB98" s="1">
        <v>25</v>
      </c>
      <c r="FC98" s="1">
        <v>1852.4851380042501</v>
      </c>
      <c r="FD98" s="1">
        <f t="shared" si="98"/>
        <v>360.48513800425008</v>
      </c>
      <c r="FE98" s="1">
        <v>25</v>
      </c>
      <c r="FF98" s="1">
        <v>2062.5715563506301</v>
      </c>
      <c r="FG98" s="1">
        <f t="shared" si="99"/>
        <v>424.57155635063009</v>
      </c>
      <c r="FJ98" s="5"/>
      <c r="FK98" s="1">
        <v>25</v>
      </c>
      <c r="FL98" s="1">
        <v>1266.96987951807</v>
      </c>
      <c r="FM98" s="1">
        <f t="shared" si="52"/>
        <v>421.96987951807</v>
      </c>
      <c r="FN98" s="1">
        <v>25</v>
      </c>
      <c r="FO98" s="1">
        <v>1348.97935779817</v>
      </c>
      <c r="FP98" s="1">
        <f t="shared" si="53"/>
        <v>503.97935779816999</v>
      </c>
      <c r="FQ98" s="1">
        <v>25</v>
      </c>
      <c r="FR98" s="1">
        <v>1396.8664495114001</v>
      </c>
      <c r="FS98" s="1">
        <f t="shared" si="54"/>
        <v>565.86644951140011</v>
      </c>
      <c r="FT98" s="1">
        <v>25</v>
      </c>
      <c r="FU98" s="1">
        <v>1253.9791666666699</v>
      </c>
      <c r="FV98" s="1">
        <f t="shared" si="55"/>
        <v>350.97916666666993</v>
      </c>
    </row>
    <row r="99" spans="1:178" x14ac:dyDescent="0.25">
      <c r="A99" s="2"/>
      <c r="C99" s="1" t="s">
        <v>45</v>
      </c>
      <c r="D99" s="1">
        <f>AVERAGE(D74:D98)</f>
        <v>152.29066152133836</v>
      </c>
      <c r="F99" s="1" t="s">
        <v>45</v>
      </c>
      <c r="G99" s="1">
        <f>AVERAGE(G74:G98)</f>
        <v>141.45554353549156</v>
      </c>
      <c r="I99" s="1" t="s">
        <v>45</v>
      </c>
      <c r="J99" s="1">
        <f>AVERAGE(J74:J98)</f>
        <v>123.11217028438284</v>
      </c>
      <c r="L99" s="1" t="s">
        <v>45</v>
      </c>
      <c r="M99" s="1">
        <f>AVERAGE(M74:M98)</f>
        <v>126.63759282734041</v>
      </c>
      <c r="P99" s="5"/>
      <c r="R99" s="1" t="s">
        <v>45</v>
      </c>
      <c r="S99" s="1">
        <f>AVERAGE(S74:S98)</f>
        <v>42.516897719489187</v>
      </c>
      <c r="U99" s="1" t="s">
        <v>45</v>
      </c>
      <c r="V99" s="1">
        <f>AVERAGE(V74:V98)</f>
        <v>112.47678236074918</v>
      </c>
      <c r="X99" s="1" t="s">
        <v>45</v>
      </c>
      <c r="Y99" s="1">
        <f>AVERAGE(Y74:Y98)</f>
        <v>183.30037558021323</v>
      </c>
      <c r="AA99" s="1" t="s">
        <v>45</v>
      </c>
      <c r="AB99" s="1">
        <f>AVERAGE(AB74:AB98)</f>
        <v>181.60078859568443</v>
      </c>
      <c r="AE99" s="5"/>
      <c r="AG99" s="1" t="s">
        <v>45</v>
      </c>
      <c r="AH99" s="1">
        <f>AVERAGE(AH74:AH98)</f>
        <v>171.56879749691518</v>
      </c>
      <c r="AJ99" s="1" t="s">
        <v>45</v>
      </c>
      <c r="AK99" s="1">
        <f>AVERAGE(AK74:AK98)</f>
        <v>186.62764716376762</v>
      </c>
      <c r="AM99" s="1" t="s">
        <v>45</v>
      </c>
      <c r="AN99" s="1">
        <f>AVERAGE(AN74:AN98)</f>
        <v>180.51739726328117</v>
      </c>
      <c r="AP99" s="1" t="s">
        <v>45</v>
      </c>
      <c r="AQ99" s="1">
        <f>AVERAGE(AQ74:AQ98)</f>
        <v>184.27112943251564</v>
      </c>
      <c r="AT99" s="2"/>
      <c r="AV99" s="1" t="s">
        <v>45</v>
      </c>
      <c r="AW99" s="1">
        <f>AVERAGE(AW74:AW98)</f>
        <v>172.25911199791884</v>
      </c>
      <c r="AY99" s="1" t="s">
        <v>45</v>
      </c>
      <c r="AZ99" s="1">
        <f>AVERAGE(AZ74:AZ98)</f>
        <v>184.18986843328435</v>
      </c>
      <c r="BB99" s="1" t="s">
        <v>45</v>
      </c>
      <c r="BC99" s="1">
        <f>AVERAGE(BC74:BC98)</f>
        <v>224.35713934886041</v>
      </c>
      <c r="BE99" s="1" t="s">
        <v>45</v>
      </c>
      <c r="BF99" s="1">
        <f>AVERAGE(BF74:BF98)</f>
        <v>77.224269896316386</v>
      </c>
      <c r="BI99" s="5"/>
      <c r="BK99" s="1" t="s">
        <v>45</v>
      </c>
      <c r="BL99" s="1">
        <f>AVERAGE(BL74:BL98)</f>
        <v>595.87826850959516</v>
      </c>
      <c r="BN99" s="1" t="s">
        <v>45</v>
      </c>
      <c r="BO99" s="1">
        <f>AVERAGE(BO74:BO98)</f>
        <v>539.06389357553485</v>
      </c>
      <c r="BQ99" s="1" t="s">
        <v>45</v>
      </c>
      <c r="BR99" s="1">
        <f>AVERAGE(BR74:BR98)</f>
        <v>475.059776851214</v>
      </c>
      <c r="BT99" s="1" t="s">
        <v>45</v>
      </c>
      <c r="BU99" s="1">
        <f>AVERAGE(BU74:BU98)</f>
        <v>543.61083216703321</v>
      </c>
      <c r="BX99" s="5"/>
      <c r="BZ99" s="1" t="s">
        <v>45</v>
      </c>
      <c r="CA99" s="1">
        <f>AVERAGE(CA74:CA98)</f>
        <v>180.83751946004477</v>
      </c>
      <c r="CC99" s="1" t="s">
        <v>45</v>
      </c>
      <c r="CD99" s="1">
        <f>AVERAGE(CD74:CD98)</f>
        <v>240.31843227636315</v>
      </c>
      <c r="CF99" s="1" t="s">
        <v>45</v>
      </c>
      <c r="CG99" s="1">
        <f>AVERAGE(CG74:CG98)</f>
        <v>155.68504640586164</v>
      </c>
      <c r="CI99" s="1" t="s">
        <v>45</v>
      </c>
      <c r="CJ99" s="1">
        <f>AVERAGE(CJ74:CJ98)</f>
        <v>201.72130724668321</v>
      </c>
      <c r="CM99" s="2"/>
      <c r="CO99" s="1" t="s">
        <v>45</v>
      </c>
      <c r="CP99" s="1">
        <f>AVERAGE(CP74:CP98)</f>
        <v>433.24090764235029</v>
      </c>
      <c r="CR99" s="1" t="s">
        <v>45</v>
      </c>
      <c r="CS99" s="1">
        <f>AVERAGE(CS74:CS98)</f>
        <v>389.99471356076327</v>
      </c>
      <c r="CU99" s="1" t="s">
        <v>45</v>
      </c>
      <c r="CV99" s="1">
        <f>AVERAGE(CV74:CV98)</f>
        <v>437.23570419110359</v>
      </c>
      <c r="CX99" s="1" t="s">
        <v>45</v>
      </c>
      <c r="CY99" s="1">
        <f>AVERAGE(CY74:CY98)</f>
        <v>430.11147096950202</v>
      </c>
      <c r="DB99" s="5"/>
      <c r="DD99" s="1" t="s">
        <v>45</v>
      </c>
      <c r="DE99" s="1">
        <f>AVERAGE(DE74:DE98)</f>
        <v>774.91816891366091</v>
      </c>
      <c r="DG99" s="1" t="s">
        <v>45</v>
      </c>
      <c r="DH99" s="1">
        <f>AVERAGE(DH74:DH98)</f>
        <v>789.70700350097422</v>
      </c>
      <c r="DJ99" s="1" t="s">
        <v>45</v>
      </c>
      <c r="DK99" s="1">
        <f>AVERAGE(DK74:DK98)</f>
        <v>293.19818878742916</v>
      </c>
      <c r="DM99" s="1" t="s">
        <v>45</v>
      </c>
      <c r="DN99" s="1">
        <f>AVERAGE(DN74:DN98)</f>
        <v>253.68818704624354</v>
      </c>
      <c r="DQ99" s="5"/>
      <c r="DS99" s="1" t="s">
        <v>45</v>
      </c>
      <c r="DT99" s="1">
        <f>AVERAGE(DT74:DT98)</f>
        <v>363.72462636302089</v>
      </c>
      <c r="DV99" s="1" t="s">
        <v>45</v>
      </c>
      <c r="DW99" s="1">
        <f>AVERAGE(DW74:DW98)</f>
        <v>405.49158049807397</v>
      </c>
      <c r="DY99" s="1" t="s">
        <v>45</v>
      </c>
      <c r="DZ99" s="1">
        <f>AVERAGE(DZ74:DZ98)</f>
        <v>412.69949355659685</v>
      </c>
      <c r="EB99" s="1" t="s">
        <v>45</v>
      </c>
      <c r="EC99" s="1">
        <f>AVERAGE(EC74:EC98)</f>
        <v>362.80942838651129</v>
      </c>
      <c r="EF99" s="2"/>
      <c r="EH99" s="1" t="s">
        <v>45</v>
      </c>
      <c r="EI99" s="1">
        <f>AVERAGE(EI74:EI98)</f>
        <v>929.69647785286986</v>
      </c>
      <c r="EK99" s="1" t="s">
        <v>45</v>
      </c>
      <c r="EL99" s="1">
        <f>AVERAGE(EL74:EL98)</f>
        <v>772.69943778153379</v>
      </c>
      <c r="EN99" s="1" t="s">
        <v>45</v>
      </c>
      <c r="EO99" s="1">
        <f>AVERAGE(EO74:EO98)</f>
        <v>980.44823012491213</v>
      </c>
      <c r="EQ99" s="1" t="s">
        <v>45</v>
      </c>
      <c r="ER99" s="1">
        <f>AVERAGE(ER74:ER98)</f>
        <v>914.35147838083333</v>
      </c>
      <c r="EU99" s="5"/>
      <c r="EW99" s="1" t="s">
        <v>45</v>
      </c>
      <c r="EX99" s="1">
        <f>AVERAGE(EX74:EX98)</f>
        <v>484.86545703667565</v>
      </c>
      <c r="EZ99" s="1" t="s">
        <v>45</v>
      </c>
      <c r="FA99" s="1">
        <f>AVERAGE(FA74:FA98)</f>
        <v>432.45574984019919</v>
      </c>
      <c r="FC99" s="1" t="s">
        <v>45</v>
      </c>
      <c r="FD99" s="1">
        <f>AVERAGE(FD74:FD98)</f>
        <v>489.32054198445957</v>
      </c>
      <c r="FF99" s="1" t="s">
        <v>45</v>
      </c>
      <c r="FG99" s="1">
        <f>AVERAGE(FG74:FG98)</f>
        <v>482.2855050908384</v>
      </c>
      <c r="FJ99" s="5"/>
      <c r="FM99" s="1">
        <f>AVERAGE(FM74:FM98)</f>
        <v>531.21475346440354</v>
      </c>
      <c r="FP99" s="1">
        <f>AVERAGE(FP74:FP98)</f>
        <v>491.76437391207639</v>
      </c>
      <c r="FS99" s="1">
        <f>AVERAGE(FS74:FS98)</f>
        <v>530.98358457751112</v>
      </c>
      <c r="FV99" s="1">
        <f>AVERAGE(FV74:FV98)</f>
        <v>430.12904514102041</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94558A-5DA5-4ADF-BE40-D96AC5A6B400}">
  <dimension ref="A1:E29"/>
  <sheetViews>
    <sheetView zoomScale="111" zoomScaleNormal="61" workbookViewId="0"/>
  </sheetViews>
  <sheetFormatPr defaultColWidth="9" defaultRowHeight="15" x14ac:dyDescent="0.25"/>
  <cols>
    <col min="1" max="1" width="12.85546875" style="1" customWidth="1"/>
    <col min="2" max="2" width="12.140625" style="1" customWidth="1"/>
    <col min="3" max="3" width="14.28515625" style="1" customWidth="1"/>
    <col min="4" max="4" width="11.85546875" style="1" customWidth="1"/>
    <col min="5" max="5" width="14.28515625" style="1" customWidth="1"/>
    <col min="6" max="16384" width="9" style="1"/>
  </cols>
  <sheetData>
    <row r="1" spans="1:5" x14ac:dyDescent="0.25">
      <c r="A1" s="1" t="s">
        <v>138</v>
      </c>
    </row>
    <row r="3" spans="1:5" x14ac:dyDescent="0.25">
      <c r="A3" s="1" t="s">
        <v>126</v>
      </c>
      <c r="B3" s="2" t="s">
        <v>119</v>
      </c>
      <c r="C3" s="2" t="s">
        <v>120</v>
      </c>
      <c r="D3" s="2" t="s">
        <v>122</v>
      </c>
      <c r="E3" s="2" t="s">
        <v>121</v>
      </c>
    </row>
    <row r="4" spans="1:5" x14ac:dyDescent="0.25">
      <c r="A4" s="1" t="s">
        <v>123</v>
      </c>
      <c r="B4" s="1">
        <v>81</v>
      </c>
      <c r="C4" s="1">
        <v>125</v>
      </c>
      <c r="D4" s="1">
        <v>102</v>
      </c>
      <c r="E4" s="1">
        <v>113</v>
      </c>
    </row>
    <row r="5" spans="1:5" x14ac:dyDescent="0.25">
      <c r="A5" s="1" t="s">
        <v>124</v>
      </c>
      <c r="B5" s="1">
        <v>81</v>
      </c>
      <c r="C5" s="1">
        <v>133</v>
      </c>
      <c r="D5" s="1">
        <v>100</v>
      </c>
      <c r="E5" s="1">
        <v>112</v>
      </c>
    </row>
    <row r="6" spans="1:5" x14ac:dyDescent="0.25">
      <c r="A6" s="1" t="s">
        <v>125</v>
      </c>
      <c r="B6" s="1">
        <f>B5/B4</f>
        <v>1</v>
      </c>
      <c r="C6" s="1">
        <f t="shared" ref="C6:E6" si="0">C5/C4</f>
        <v>1.0640000000000001</v>
      </c>
      <c r="D6" s="1">
        <f t="shared" si="0"/>
        <v>0.98039215686274506</v>
      </c>
      <c r="E6" s="1">
        <f t="shared" si="0"/>
        <v>0.99115044247787609</v>
      </c>
    </row>
    <row r="9" spans="1:5" x14ac:dyDescent="0.25">
      <c r="A9" s="1" t="s">
        <v>128</v>
      </c>
      <c r="B9" s="2" t="s">
        <v>119</v>
      </c>
      <c r="C9" s="2" t="s">
        <v>120</v>
      </c>
      <c r="D9" s="2" t="s">
        <v>122</v>
      </c>
      <c r="E9" s="2" t="s">
        <v>121</v>
      </c>
    </row>
    <row r="10" spans="1:5" x14ac:dyDescent="0.25">
      <c r="A10" s="1" t="s">
        <v>123</v>
      </c>
      <c r="B10" s="1">
        <v>80</v>
      </c>
      <c r="C10" s="1">
        <v>133</v>
      </c>
      <c r="D10" s="1">
        <v>75</v>
      </c>
      <c r="E10" s="1">
        <v>83</v>
      </c>
    </row>
    <row r="11" spans="1:5" x14ac:dyDescent="0.25">
      <c r="A11" s="1" t="s">
        <v>124</v>
      </c>
      <c r="B11" s="1">
        <v>80</v>
      </c>
      <c r="C11" s="1">
        <v>102</v>
      </c>
      <c r="D11" s="1">
        <v>60</v>
      </c>
      <c r="E11" s="1">
        <v>52</v>
      </c>
    </row>
    <row r="12" spans="1:5" x14ac:dyDescent="0.25">
      <c r="A12" s="1" t="s">
        <v>125</v>
      </c>
      <c r="B12" s="1">
        <f>B11/B10</f>
        <v>1</v>
      </c>
      <c r="C12" s="1">
        <f t="shared" ref="C12:E12" si="1">C11/C10</f>
        <v>0.76691729323308266</v>
      </c>
      <c r="D12" s="1">
        <f t="shared" si="1"/>
        <v>0.8</v>
      </c>
      <c r="E12" s="1">
        <f t="shared" si="1"/>
        <v>0.62650602409638556</v>
      </c>
    </row>
    <row r="15" spans="1:5" x14ac:dyDescent="0.25">
      <c r="A15" s="1" t="s">
        <v>129</v>
      </c>
      <c r="B15" s="2" t="s">
        <v>119</v>
      </c>
      <c r="C15" s="2" t="s">
        <v>120</v>
      </c>
      <c r="D15" s="2" t="s">
        <v>122</v>
      </c>
      <c r="E15" s="2" t="s">
        <v>121</v>
      </c>
    </row>
    <row r="16" spans="1:5" x14ac:dyDescent="0.25">
      <c r="A16" s="1" t="s">
        <v>123</v>
      </c>
      <c r="B16" s="1">
        <v>56</v>
      </c>
      <c r="C16" s="1">
        <v>77</v>
      </c>
      <c r="D16" s="1">
        <v>65</v>
      </c>
      <c r="E16" s="1">
        <v>29</v>
      </c>
    </row>
    <row r="17" spans="1:5" x14ac:dyDescent="0.25">
      <c r="A17" s="1" t="s">
        <v>124</v>
      </c>
      <c r="B17" s="1">
        <v>56</v>
      </c>
      <c r="C17" s="1">
        <v>57</v>
      </c>
      <c r="D17" s="1">
        <v>71</v>
      </c>
      <c r="E17" s="1">
        <v>47</v>
      </c>
    </row>
    <row r="18" spans="1:5" x14ac:dyDescent="0.25">
      <c r="A18" s="1" t="s">
        <v>125</v>
      </c>
      <c r="B18" s="1">
        <f>B17/B16</f>
        <v>1</v>
      </c>
      <c r="C18" s="1">
        <f>C17/C16</f>
        <v>0.74025974025974028</v>
      </c>
      <c r="D18" s="1">
        <f>D17/D16</f>
        <v>1.0923076923076922</v>
      </c>
      <c r="E18" s="1">
        <f>E17/E16</f>
        <v>1.6206896551724137</v>
      </c>
    </row>
    <row r="21" spans="1:5" x14ac:dyDescent="0.25">
      <c r="A21" s="1" t="s">
        <v>130</v>
      </c>
      <c r="B21" s="2" t="s">
        <v>119</v>
      </c>
      <c r="C21" s="2" t="s">
        <v>120</v>
      </c>
      <c r="D21" s="2" t="s">
        <v>122</v>
      </c>
      <c r="E21" s="2" t="s">
        <v>121</v>
      </c>
    </row>
    <row r="22" spans="1:5" x14ac:dyDescent="0.25">
      <c r="A22" s="1" t="s">
        <v>123</v>
      </c>
      <c r="B22" s="1">
        <v>101</v>
      </c>
      <c r="C22" s="1">
        <v>106</v>
      </c>
      <c r="D22" s="1">
        <v>119</v>
      </c>
      <c r="E22" s="1">
        <v>100</v>
      </c>
    </row>
    <row r="23" spans="1:5" x14ac:dyDescent="0.25">
      <c r="A23" s="1" t="s">
        <v>124</v>
      </c>
      <c r="B23" s="1">
        <v>101</v>
      </c>
      <c r="C23" s="1">
        <v>123</v>
      </c>
      <c r="D23" s="1">
        <v>122</v>
      </c>
      <c r="E23" s="1">
        <v>153</v>
      </c>
    </row>
    <row r="24" spans="1:5" x14ac:dyDescent="0.25">
      <c r="A24" s="1" t="s">
        <v>125</v>
      </c>
      <c r="B24" s="1">
        <f>B23/B22</f>
        <v>1</v>
      </c>
      <c r="C24" s="1">
        <f>C23/C22</f>
        <v>1.1603773584905661</v>
      </c>
      <c r="D24" s="1">
        <f>D23/D22</f>
        <v>1.0252100840336134</v>
      </c>
      <c r="E24" s="1">
        <f>E23/E22</f>
        <v>1.53</v>
      </c>
    </row>
    <row r="27" spans="1:5" x14ac:dyDescent="0.25">
      <c r="A27" s="1" t="s">
        <v>127</v>
      </c>
      <c r="B27" s="2" t="s">
        <v>119</v>
      </c>
      <c r="C27" s="2" t="s">
        <v>120</v>
      </c>
      <c r="D27" s="2" t="s">
        <v>122</v>
      </c>
      <c r="E27" s="2" t="s">
        <v>121</v>
      </c>
    </row>
    <row r="28" spans="1:5" x14ac:dyDescent="0.25">
      <c r="A28" s="1" t="s">
        <v>57</v>
      </c>
      <c r="B28" s="1">
        <f>AVERAGE(B6, B12, B18, B24)</f>
        <v>1</v>
      </c>
      <c r="C28" s="1">
        <f>AVERAGE(C6, C12, C18, C24)</f>
        <v>0.93288859799584722</v>
      </c>
      <c r="D28" s="1">
        <f>AVERAGE(D6, D12, D18, D24)</f>
        <v>0.97447748330101258</v>
      </c>
      <c r="E28" s="1">
        <f>AVERAGE(E6, E12, E18, E24)</f>
        <v>1.1920865304366688</v>
      </c>
    </row>
    <row r="29" spans="1:5" x14ac:dyDescent="0.25">
      <c r="A29" s="1" t="s">
        <v>58</v>
      </c>
      <c r="B29" s="1">
        <f>STDEV(B6, B12, B18, B24)</f>
        <v>0</v>
      </c>
      <c r="C29" s="1">
        <f>STDEV(C6, C12, C18, C24)</f>
        <v>0.21102423772661014</v>
      </c>
      <c r="D29" s="1">
        <f>STDEV(D6, D12, D18, D24)</f>
        <v>0.12508014827041747</v>
      </c>
      <c r="E29" s="1">
        <f>STDEV(E6, E12, E18, E24)</f>
        <v>0.46838117384664668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EFB926-BC19-4C17-8D90-AB0FF6F5F4AE}">
  <dimension ref="A1:J24"/>
  <sheetViews>
    <sheetView workbookViewId="0"/>
  </sheetViews>
  <sheetFormatPr defaultColWidth="9" defaultRowHeight="15" x14ac:dyDescent="0.25"/>
  <cols>
    <col min="1" max="16384" width="9" style="1"/>
  </cols>
  <sheetData>
    <row r="1" spans="1:10" x14ac:dyDescent="0.25">
      <c r="A1" s="1" t="s">
        <v>139</v>
      </c>
    </row>
    <row r="3" spans="1:10" x14ac:dyDescent="0.25">
      <c r="B3" s="2" t="s">
        <v>4</v>
      </c>
      <c r="C3" s="2" t="s">
        <v>14</v>
      </c>
      <c r="D3" s="2" t="s">
        <v>23</v>
      </c>
      <c r="E3" s="2" t="s">
        <v>99</v>
      </c>
      <c r="F3" s="2" t="s">
        <v>24</v>
      </c>
      <c r="G3" s="2" t="s">
        <v>82</v>
      </c>
      <c r="H3" s="2" t="s">
        <v>25</v>
      </c>
      <c r="I3" s="2" t="s">
        <v>26</v>
      </c>
      <c r="J3" s="2" t="s">
        <v>27</v>
      </c>
    </row>
    <row r="4" spans="1:10" x14ac:dyDescent="0.25">
      <c r="A4" s="1" t="s">
        <v>7</v>
      </c>
      <c r="B4" s="5"/>
      <c r="C4" s="5"/>
      <c r="D4" s="5"/>
      <c r="E4" s="5"/>
      <c r="F4" s="5"/>
      <c r="G4" s="5"/>
      <c r="H4" s="5"/>
      <c r="I4" s="5"/>
      <c r="J4" s="5"/>
    </row>
    <row r="5" spans="1:10" x14ac:dyDescent="0.25">
      <c r="A5" s="1" t="s">
        <v>60</v>
      </c>
      <c r="B5" s="5">
        <v>12.5</v>
      </c>
      <c r="C5" s="5">
        <v>43</v>
      </c>
      <c r="D5" s="5">
        <v>31.25</v>
      </c>
      <c r="E5" s="5">
        <v>16.5</v>
      </c>
      <c r="F5" s="5">
        <v>13</v>
      </c>
      <c r="G5" s="5">
        <v>16.100000000000001</v>
      </c>
      <c r="H5" s="5">
        <v>14.75</v>
      </c>
      <c r="I5" s="5">
        <v>13.75</v>
      </c>
      <c r="J5" s="5">
        <v>11.75</v>
      </c>
    </row>
    <row r="6" spans="1:10" x14ac:dyDescent="0.25">
      <c r="B6" s="5">
        <v>14.25</v>
      </c>
      <c r="C6" s="5">
        <v>39</v>
      </c>
      <c r="D6" s="5">
        <v>30</v>
      </c>
      <c r="E6" s="5">
        <v>16</v>
      </c>
      <c r="F6" s="5">
        <v>12.75</v>
      </c>
      <c r="G6" s="5">
        <v>17.100000000000001</v>
      </c>
      <c r="H6" s="5">
        <v>16.75</v>
      </c>
      <c r="I6" s="5">
        <v>15</v>
      </c>
      <c r="J6" s="5">
        <v>12.25</v>
      </c>
    </row>
    <row r="7" spans="1:10" x14ac:dyDescent="0.25">
      <c r="B7" s="5">
        <v>13</v>
      </c>
      <c r="C7" s="5">
        <v>38</v>
      </c>
      <c r="D7" s="5">
        <v>33.25</v>
      </c>
      <c r="E7" s="5">
        <v>15.75</v>
      </c>
      <c r="F7" s="5">
        <v>14</v>
      </c>
      <c r="G7" s="5">
        <v>17.25</v>
      </c>
      <c r="H7" s="5">
        <v>18.5</v>
      </c>
      <c r="I7" s="5">
        <v>15</v>
      </c>
      <c r="J7" s="5">
        <v>13.25</v>
      </c>
    </row>
    <row r="8" spans="1:10" x14ac:dyDescent="0.25">
      <c r="B8" s="5">
        <v>13.5</v>
      </c>
      <c r="C8" s="5">
        <v>39.5</v>
      </c>
      <c r="D8" s="5"/>
      <c r="E8" s="5"/>
      <c r="F8" s="5">
        <v>13</v>
      </c>
      <c r="G8" s="5">
        <v>13.5</v>
      </c>
      <c r="H8" s="5">
        <v>14.5</v>
      </c>
      <c r="I8" s="5"/>
      <c r="J8" s="5"/>
    </row>
    <row r="9" spans="1:10" x14ac:dyDescent="0.25">
      <c r="A9" s="1" t="s">
        <v>57</v>
      </c>
      <c r="B9" s="5">
        <f>AVERAGE(B5:B8)</f>
        <v>13.3125</v>
      </c>
      <c r="C9" s="5">
        <f>AVERAGE(C5:C8)</f>
        <v>39.875</v>
      </c>
      <c r="D9" s="5">
        <f>AVERAGE(D5:D7)</f>
        <v>31.5</v>
      </c>
      <c r="E9" s="5">
        <f>AVERAGE(E5:E7)</f>
        <v>16.083333333333332</v>
      </c>
      <c r="F9" s="5">
        <f>AVERAGE(F5:F8)</f>
        <v>13.1875</v>
      </c>
      <c r="G9" s="5">
        <f>AVERAGE(G5:G8)</f>
        <v>15.987500000000001</v>
      </c>
      <c r="H9" s="5">
        <f>AVERAGE(H5:H8)</f>
        <v>16.125</v>
      </c>
      <c r="I9" s="5">
        <f>AVERAGE(I5:I7)</f>
        <v>14.583333333333334</v>
      </c>
      <c r="J9" s="5">
        <f>AVERAGE(J5:J7)</f>
        <v>12.416666666666666</v>
      </c>
    </row>
    <row r="10" spans="1:10" x14ac:dyDescent="0.25">
      <c r="A10" s="1" t="s">
        <v>58</v>
      </c>
      <c r="B10" s="5">
        <f>_xlfn.STDEV.S(B5:B8)</f>
        <v>0.74651970279870483</v>
      </c>
      <c r="C10" s="5">
        <f>_xlfn.STDEV.S(C5:C8)</f>
        <v>2.174664725116648</v>
      </c>
      <c r="D10" s="5">
        <f>_xlfn.STDEV.S(D5:D7)</f>
        <v>1.6393596310755001</v>
      </c>
      <c r="E10" s="5">
        <f>_xlfn.STDEV.S(E5:E7)</f>
        <v>0.38188130791298669</v>
      </c>
      <c r="F10" s="5">
        <f>_xlfn.STDEV.S(F5:F8)</f>
        <v>0.5543389456520863</v>
      </c>
      <c r="G10" s="5">
        <f>_xlfn.STDEV.S(G5:G8)</f>
        <v>1.7351152699460635</v>
      </c>
      <c r="H10" s="5">
        <f>_xlfn.STDEV.S(H5:H8)</f>
        <v>1.8763883748662837</v>
      </c>
      <c r="I10" s="5">
        <f>_xlfn.STDEV.S(I5:I7)</f>
        <v>0.72168783648703216</v>
      </c>
      <c r="J10" s="5">
        <f>_xlfn.STDEV.S(J5:J7)</f>
        <v>0.76376261582597327</v>
      </c>
    </row>
    <row r="11" spans="1:10" x14ac:dyDescent="0.25">
      <c r="B11" s="5"/>
      <c r="C11" s="5"/>
      <c r="D11" s="5"/>
      <c r="E11" s="5"/>
      <c r="F11" s="5"/>
      <c r="G11" s="5"/>
      <c r="H11" s="5"/>
      <c r="I11" s="5"/>
      <c r="J11" s="5"/>
    </row>
    <row r="12" spans="1:10" x14ac:dyDescent="0.25">
      <c r="A12" s="1" t="s">
        <v>59</v>
      </c>
      <c r="B12" s="5">
        <v>9.5</v>
      </c>
      <c r="C12" s="5">
        <v>32.25</v>
      </c>
      <c r="D12" s="5">
        <v>25.5</v>
      </c>
      <c r="E12" s="5">
        <v>13.25</v>
      </c>
      <c r="F12" s="5">
        <v>10</v>
      </c>
      <c r="G12" s="5">
        <v>11.6</v>
      </c>
      <c r="H12" s="5">
        <v>10.75</v>
      </c>
      <c r="I12" s="5">
        <v>9.75</v>
      </c>
      <c r="J12" s="5">
        <v>8.5</v>
      </c>
    </row>
    <row r="13" spans="1:10" x14ac:dyDescent="0.25">
      <c r="B13" s="5">
        <v>11</v>
      </c>
      <c r="C13" s="5">
        <v>31.75</v>
      </c>
      <c r="D13" s="5">
        <v>22.25</v>
      </c>
      <c r="E13" s="5">
        <v>13.25</v>
      </c>
      <c r="F13" s="5">
        <v>9.75</v>
      </c>
      <c r="G13" s="5">
        <v>12.75</v>
      </c>
      <c r="H13" s="5">
        <v>13</v>
      </c>
      <c r="I13" s="5">
        <v>10.5</v>
      </c>
      <c r="J13" s="5">
        <v>9.75</v>
      </c>
    </row>
    <row r="14" spans="1:10" x14ac:dyDescent="0.25">
      <c r="B14" s="5">
        <v>9.25</v>
      </c>
      <c r="C14" s="5">
        <v>28.75</v>
      </c>
      <c r="D14" s="5">
        <v>24.75</v>
      </c>
      <c r="E14" s="5">
        <v>13</v>
      </c>
      <c r="F14" s="5">
        <v>11</v>
      </c>
      <c r="G14" s="5">
        <v>13.25</v>
      </c>
      <c r="H14" s="5">
        <v>12.75</v>
      </c>
      <c r="I14" s="5">
        <v>12.75</v>
      </c>
      <c r="J14" s="5">
        <v>11.5</v>
      </c>
    </row>
    <row r="15" spans="1:10" x14ac:dyDescent="0.25">
      <c r="B15" s="5">
        <v>10</v>
      </c>
      <c r="C15" s="5">
        <v>31.5</v>
      </c>
      <c r="D15" s="5"/>
      <c r="E15" s="5"/>
      <c r="F15" s="5">
        <v>10.5</v>
      </c>
      <c r="G15" s="5">
        <v>9.75</v>
      </c>
      <c r="H15" s="5">
        <v>11.5</v>
      </c>
      <c r="I15" s="5"/>
      <c r="J15" s="5"/>
    </row>
    <row r="16" spans="1:10" x14ac:dyDescent="0.25">
      <c r="A16" s="1" t="s">
        <v>57</v>
      </c>
      <c r="B16" s="5">
        <f>AVERAGE(B12:B15)</f>
        <v>9.9375</v>
      </c>
      <c r="C16" s="5">
        <f>AVERAGE(C12:C15)</f>
        <v>31.0625</v>
      </c>
      <c r="D16" s="5">
        <f>AVERAGE(D12:D14)</f>
        <v>24.166666666666668</v>
      </c>
      <c r="E16" s="5">
        <f>AVERAGE(E12:E14)</f>
        <v>13.166666666666666</v>
      </c>
      <c r="F16" s="5">
        <f>AVERAGE(F12:F15)</f>
        <v>10.3125</v>
      </c>
      <c r="G16" s="5">
        <f>AVERAGE(G12:G15)</f>
        <v>11.8375</v>
      </c>
      <c r="H16" s="5">
        <f>AVERAGE(H12:H15)</f>
        <v>12</v>
      </c>
      <c r="I16" s="5">
        <f>AVERAGE(I12:I14)</f>
        <v>11</v>
      </c>
      <c r="J16" s="5">
        <f>AVERAGE(J12:J14)</f>
        <v>9.9166666666666661</v>
      </c>
    </row>
    <row r="17" spans="1:10" x14ac:dyDescent="0.25">
      <c r="A17" s="1" t="s">
        <v>58</v>
      </c>
      <c r="B17" s="5">
        <f>_xlfn.STDEV.S(B12:B15)</f>
        <v>0.77392398420861297</v>
      </c>
      <c r="C17" s="5">
        <f>_xlfn.STDEV.S(C12:C15)</f>
        <v>1.5728821740147396</v>
      </c>
      <c r="D17" s="5">
        <f>_xlfn.STDEV.S(D12:D14)</f>
        <v>1.7017148213885114</v>
      </c>
      <c r="E17" s="5">
        <f>_xlfn.STDEV.S(E12:E14)</f>
        <v>0.14433756729740646</v>
      </c>
      <c r="F17" s="5">
        <f>_xlfn.STDEV.S(F12:F15)</f>
        <v>0.5543389456520863</v>
      </c>
      <c r="G17" s="5">
        <f>_xlfn.STDEV.S(G12:G15)</f>
        <v>1.553691839887599</v>
      </c>
      <c r="H17" s="5">
        <f>_xlfn.STDEV.S(H12:H15)</f>
        <v>1.0606601717798212</v>
      </c>
      <c r="I17" s="5">
        <f>_xlfn.STDEV.S(I12:I14)</f>
        <v>1.5612494995995996</v>
      </c>
      <c r="J17" s="5">
        <f>_xlfn.STDEV.S(J12:J14)</f>
        <v>1.5069284433354302</v>
      </c>
    </row>
    <row r="18" spans="1:10" x14ac:dyDescent="0.25">
      <c r="B18" s="5"/>
      <c r="C18" s="5"/>
      <c r="D18" s="5"/>
      <c r="E18" s="5"/>
      <c r="F18" s="5"/>
      <c r="G18" s="5"/>
      <c r="H18" s="5"/>
      <c r="I18" s="5"/>
      <c r="J18" s="5"/>
    </row>
    <row r="19" spans="1:10" x14ac:dyDescent="0.25">
      <c r="A19" s="1" t="s">
        <v>61</v>
      </c>
      <c r="B19" s="5">
        <v>8.5</v>
      </c>
      <c r="C19" s="5">
        <v>24.75</v>
      </c>
      <c r="D19" s="5">
        <v>16.5</v>
      </c>
      <c r="E19" s="5">
        <v>11.25</v>
      </c>
      <c r="F19" s="5">
        <v>8.75</v>
      </c>
      <c r="G19" s="5">
        <v>7.5</v>
      </c>
      <c r="H19" s="5">
        <v>8.25</v>
      </c>
      <c r="I19" s="5">
        <v>8</v>
      </c>
      <c r="J19" s="5">
        <v>7.75</v>
      </c>
    </row>
    <row r="20" spans="1:10" x14ac:dyDescent="0.25">
      <c r="B20" s="5">
        <v>9</v>
      </c>
      <c r="C20" s="5">
        <v>24.75</v>
      </c>
      <c r="D20" s="5">
        <v>16</v>
      </c>
      <c r="E20" s="5">
        <v>10.75</v>
      </c>
      <c r="F20" s="5">
        <v>8.75</v>
      </c>
      <c r="G20" s="5">
        <v>9.25</v>
      </c>
      <c r="H20" s="5">
        <v>9.75</v>
      </c>
      <c r="I20" s="5">
        <v>8.25</v>
      </c>
      <c r="J20" s="5">
        <v>8.25</v>
      </c>
    </row>
    <row r="21" spans="1:10" x14ac:dyDescent="0.25">
      <c r="B21" s="5">
        <v>7.9</v>
      </c>
      <c r="C21" s="5">
        <v>20.75</v>
      </c>
      <c r="D21" s="5">
        <v>18.5</v>
      </c>
      <c r="E21" s="5">
        <v>12</v>
      </c>
      <c r="F21" s="5">
        <v>9.25</v>
      </c>
      <c r="G21" s="5">
        <v>9.5</v>
      </c>
      <c r="H21" s="5">
        <v>9.5</v>
      </c>
      <c r="I21" s="5">
        <v>11.25</v>
      </c>
      <c r="J21" s="5">
        <v>10</v>
      </c>
    </row>
    <row r="22" spans="1:10" x14ac:dyDescent="0.25">
      <c r="B22" s="5">
        <v>8.25</v>
      </c>
      <c r="C22" s="5">
        <v>22.75</v>
      </c>
      <c r="D22" s="5"/>
      <c r="E22" s="5"/>
      <c r="F22" s="5">
        <v>8.75</v>
      </c>
      <c r="G22" s="5">
        <v>6</v>
      </c>
      <c r="H22" s="5">
        <v>10</v>
      </c>
      <c r="I22" s="5"/>
      <c r="J22" s="5"/>
    </row>
    <row r="23" spans="1:10" x14ac:dyDescent="0.25">
      <c r="A23" s="1" t="s">
        <v>57</v>
      </c>
      <c r="B23" s="5">
        <f>AVERAGE(B19:B22)</f>
        <v>8.4124999999999996</v>
      </c>
      <c r="C23" s="5">
        <f>AVERAGE(C19:C22)</f>
        <v>23.25</v>
      </c>
      <c r="D23" s="5">
        <f>AVERAGE(D19:D21)</f>
        <v>17</v>
      </c>
      <c r="E23" s="5">
        <f>AVERAGE(E19:E21)</f>
        <v>11.333333333333334</v>
      </c>
      <c r="F23" s="5">
        <f>AVERAGE(F19:F22)</f>
        <v>8.875</v>
      </c>
      <c r="G23" s="5">
        <f>AVERAGE(G19:G22)</f>
        <v>8.0625</v>
      </c>
      <c r="H23" s="5">
        <f>AVERAGE(H19:H22)</f>
        <v>9.375</v>
      </c>
      <c r="I23" s="5">
        <f>AVERAGE(I19:I21)</f>
        <v>9.1666666666666661</v>
      </c>
      <c r="J23" s="5">
        <f>AVERAGE(J19:J21)</f>
        <v>8.6666666666666661</v>
      </c>
    </row>
    <row r="24" spans="1:10" x14ac:dyDescent="0.25">
      <c r="A24" s="1" t="s">
        <v>58</v>
      </c>
      <c r="B24" s="5">
        <f>_xlfn.STDEV.S(B19:B22)</f>
        <v>0.4625563028792638</v>
      </c>
      <c r="C24" s="5">
        <f>_xlfn.STDEV.S(C19:C22)</f>
        <v>1.9148542155126762</v>
      </c>
      <c r="D24" s="5">
        <f>_xlfn.STDEV.S(D19:D21)</f>
        <v>1.3228756555322954</v>
      </c>
      <c r="E24" s="5">
        <f>_xlfn.STDEV.S(E19:E21)</f>
        <v>0.62915286960589578</v>
      </c>
      <c r="F24" s="5">
        <f>_xlfn.STDEV.S(F19:F22)</f>
        <v>0.25</v>
      </c>
      <c r="G24" s="5">
        <f>_xlfn.STDEV.S(G19:G22)</f>
        <v>1.637770333919462</v>
      </c>
      <c r="H24" s="5">
        <f>_xlfn.STDEV.S(H19:H22)</f>
        <v>0.77728158775740119</v>
      </c>
      <c r="I24" s="5">
        <f>_xlfn.STDEV.S(I19:I21)</f>
        <v>1.8085445345175575</v>
      </c>
      <c r="J24" s="5">
        <f>_xlfn.STDEV.S(J19:J21)</f>
        <v>1.1814539065631502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951FA-4746-4549-9BF9-85D1D67BC9FA}">
  <dimension ref="A1:J24"/>
  <sheetViews>
    <sheetView workbookViewId="0"/>
  </sheetViews>
  <sheetFormatPr defaultColWidth="9" defaultRowHeight="15" x14ac:dyDescent="0.25"/>
  <cols>
    <col min="1" max="16384" width="9" style="1"/>
  </cols>
  <sheetData>
    <row r="1" spans="1:10" x14ac:dyDescent="0.25">
      <c r="A1" s="1" t="s">
        <v>140</v>
      </c>
    </row>
    <row r="3" spans="1:10" x14ac:dyDescent="0.25">
      <c r="B3" s="2" t="s">
        <v>4</v>
      </c>
      <c r="C3" s="2" t="s">
        <v>14</v>
      </c>
      <c r="D3" s="2" t="s">
        <v>23</v>
      </c>
      <c r="E3" s="2" t="s">
        <v>99</v>
      </c>
      <c r="F3" s="2" t="s">
        <v>24</v>
      </c>
      <c r="G3" s="2" t="s">
        <v>82</v>
      </c>
      <c r="H3" s="2" t="s">
        <v>25</v>
      </c>
      <c r="I3" s="2" t="s">
        <v>26</v>
      </c>
      <c r="J3" s="2" t="s">
        <v>27</v>
      </c>
    </row>
    <row r="4" spans="1:10" x14ac:dyDescent="0.25">
      <c r="A4" s="1" t="s">
        <v>8</v>
      </c>
      <c r="B4" s="5"/>
      <c r="C4" s="5"/>
      <c r="D4" s="5"/>
      <c r="E4" s="5"/>
      <c r="F4" s="5"/>
      <c r="G4" s="5"/>
      <c r="H4" s="5"/>
      <c r="I4" s="5"/>
      <c r="J4" s="5"/>
    </row>
    <row r="5" spans="1:10" x14ac:dyDescent="0.25">
      <c r="A5" s="1" t="s">
        <v>61</v>
      </c>
      <c r="B5" s="5">
        <v>15</v>
      </c>
      <c r="C5" s="5">
        <v>36.25</v>
      </c>
      <c r="D5" s="5">
        <v>37.5</v>
      </c>
      <c r="E5" s="5">
        <v>16</v>
      </c>
      <c r="F5" s="5">
        <v>15.75</v>
      </c>
      <c r="G5" s="5">
        <v>13.9</v>
      </c>
      <c r="H5" s="5">
        <v>15</v>
      </c>
      <c r="I5" s="5">
        <v>17.5</v>
      </c>
      <c r="J5" s="5">
        <v>17</v>
      </c>
    </row>
    <row r="6" spans="1:10" x14ac:dyDescent="0.25">
      <c r="B6" s="5">
        <v>15.25</v>
      </c>
      <c r="C6" s="5">
        <v>36</v>
      </c>
      <c r="D6" s="5">
        <v>36.5</v>
      </c>
      <c r="E6" s="5">
        <v>16.5</v>
      </c>
      <c r="F6" s="5">
        <v>16</v>
      </c>
      <c r="G6" s="5">
        <v>19.5</v>
      </c>
      <c r="H6" s="5">
        <v>14.75</v>
      </c>
      <c r="I6" s="5">
        <v>16.5</v>
      </c>
      <c r="J6" s="5">
        <v>18.5</v>
      </c>
    </row>
    <row r="7" spans="1:10" x14ac:dyDescent="0.25">
      <c r="B7" s="5">
        <v>16.25</v>
      </c>
      <c r="C7" s="5">
        <v>37</v>
      </c>
      <c r="D7" s="5">
        <v>36</v>
      </c>
      <c r="E7" s="5">
        <v>16.5</v>
      </c>
      <c r="F7" s="5">
        <v>15.5</v>
      </c>
      <c r="G7" s="5">
        <v>16.75</v>
      </c>
      <c r="H7" s="5">
        <v>14.5</v>
      </c>
      <c r="I7" s="5">
        <v>17</v>
      </c>
      <c r="J7" s="5">
        <v>18.75</v>
      </c>
    </row>
    <row r="8" spans="1:10" x14ac:dyDescent="0.25">
      <c r="B8" s="5">
        <v>16.5</v>
      </c>
      <c r="C8" s="5">
        <v>40</v>
      </c>
      <c r="D8" s="5"/>
      <c r="E8" s="5"/>
      <c r="F8" s="5"/>
      <c r="G8" s="5">
        <v>15.25</v>
      </c>
      <c r="H8" s="5"/>
      <c r="I8" s="5"/>
      <c r="J8" s="5"/>
    </row>
    <row r="9" spans="1:10" x14ac:dyDescent="0.25">
      <c r="A9" s="1" t="s">
        <v>57</v>
      </c>
      <c r="B9" s="5">
        <f t="shared" ref="B9:J9" si="0">AVERAGE(B5:B7)</f>
        <v>15.5</v>
      </c>
      <c r="C9" s="5">
        <f t="shared" si="0"/>
        <v>36.416666666666664</v>
      </c>
      <c r="D9" s="5">
        <f t="shared" si="0"/>
        <v>36.666666666666664</v>
      </c>
      <c r="E9" s="5">
        <f t="shared" si="0"/>
        <v>16.333333333333332</v>
      </c>
      <c r="F9" s="5">
        <f t="shared" si="0"/>
        <v>15.75</v>
      </c>
      <c r="G9" s="5">
        <f t="shared" si="0"/>
        <v>16.716666666666665</v>
      </c>
      <c r="H9" s="5">
        <f t="shared" si="0"/>
        <v>14.75</v>
      </c>
      <c r="I9" s="5">
        <f t="shared" si="0"/>
        <v>17</v>
      </c>
      <c r="J9" s="5">
        <f t="shared" si="0"/>
        <v>18.083333333333332</v>
      </c>
    </row>
    <row r="10" spans="1:10" x14ac:dyDescent="0.25">
      <c r="A10" s="1" t="s">
        <v>58</v>
      </c>
      <c r="B10" s="5">
        <f t="shared" ref="B10:J10" si="1">_xlfn.STDEV.S(B5:B7)</f>
        <v>0.66143782776614768</v>
      </c>
      <c r="C10" s="5">
        <f t="shared" si="1"/>
        <v>0.52041649986653327</v>
      </c>
      <c r="D10" s="5">
        <f t="shared" si="1"/>
        <v>0.76376261582597338</v>
      </c>
      <c r="E10" s="5">
        <f t="shared" si="1"/>
        <v>0.28867513459481292</v>
      </c>
      <c r="F10" s="5">
        <f t="shared" si="1"/>
        <v>0.25</v>
      </c>
      <c r="G10" s="5">
        <f t="shared" si="1"/>
        <v>2.8001488055696906</v>
      </c>
      <c r="H10" s="5">
        <f t="shared" si="1"/>
        <v>0.25</v>
      </c>
      <c r="I10" s="5">
        <f t="shared" si="1"/>
        <v>0.5</v>
      </c>
      <c r="J10" s="5">
        <f t="shared" si="1"/>
        <v>0.9464847243000456</v>
      </c>
    </row>
    <row r="11" spans="1:10" x14ac:dyDescent="0.25">
      <c r="B11" s="5"/>
      <c r="C11" s="5"/>
      <c r="D11" s="5"/>
      <c r="E11" s="5"/>
      <c r="F11" s="5"/>
      <c r="G11" s="5"/>
      <c r="H11" s="5"/>
      <c r="I11" s="5"/>
      <c r="J11" s="5"/>
    </row>
    <row r="12" spans="1:10" x14ac:dyDescent="0.25">
      <c r="A12" s="1" t="s">
        <v>62</v>
      </c>
      <c r="B12" s="5">
        <v>13</v>
      </c>
      <c r="C12" s="5">
        <v>30.25</v>
      </c>
      <c r="D12" s="5">
        <v>28.75</v>
      </c>
      <c r="E12" s="5">
        <v>13</v>
      </c>
      <c r="F12" s="5">
        <v>13</v>
      </c>
      <c r="G12" s="5">
        <v>12.4</v>
      </c>
      <c r="H12" s="5">
        <v>12</v>
      </c>
      <c r="I12" s="5">
        <v>14.5</v>
      </c>
      <c r="J12" s="5">
        <v>15</v>
      </c>
    </row>
    <row r="13" spans="1:10" x14ac:dyDescent="0.25">
      <c r="B13" s="5">
        <v>13.25</v>
      </c>
      <c r="C13" s="5">
        <v>33.5</v>
      </c>
      <c r="D13" s="5">
        <v>34.25</v>
      </c>
      <c r="E13" s="5">
        <v>14.5</v>
      </c>
      <c r="F13" s="5">
        <v>14</v>
      </c>
      <c r="G13" s="5">
        <v>14</v>
      </c>
      <c r="H13" s="5">
        <v>12</v>
      </c>
      <c r="I13" s="5">
        <v>15.5</v>
      </c>
      <c r="J13" s="5">
        <v>15.5</v>
      </c>
    </row>
    <row r="14" spans="1:10" x14ac:dyDescent="0.25">
      <c r="B14" s="5">
        <v>13</v>
      </c>
      <c r="C14" s="5">
        <v>33</v>
      </c>
      <c r="D14" s="5">
        <v>29</v>
      </c>
      <c r="E14" s="5">
        <v>14</v>
      </c>
      <c r="F14" s="5">
        <v>12.25</v>
      </c>
      <c r="G14" s="5">
        <v>13</v>
      </c>
      <c r="H14" s="5">
        <v>12.25</v>
      </c>
      <c r="I14" s="5">
        <v>13.5</v>
      </c>
      <c r="J14" s="5">
        <v>15</v>
      </c>
    </row>
    <row r="15" spans="1:10" x14ac:dyDescent="0.25">
      <c r="B15" s="5">
        <v>14</v>
      </c>
      <c r="C15" s="5">
        <v>31.25</v>
      </c>
      <c r="D15" s="5"/>
      <c r="E15" s="5"/>
      <c r="F15" s="5"/>
      <c r="G15" s="5">
        <v>13</v>
      </c>
      <c r="H15" s="5"/>
      <c r="I15" s="5"/>
      <c r="J15" s="5"/>
    </row>
    <row r="16" spans="1:10" x14ac:dyDescent="0.25">
      <c r="A16" s="1" t="s">
        <v>57</v>
      </c>
      <c r="B16" s="5">
        <f t="shared" ref="B16:J16" si="2">AVERAGE(B12:B14)</f>
        <v>13.083333333333334</v>
      </c>
      <c r="C16" s="5">
        <f t="shared" si="2"/>
        <v>32.25</v>
      </c>
      <c r="D16" s="5">
        <f t="shared" si="2"/>
        <v>30.666666666666668</v>
      </c>
      <c r="E16" s="5">
        <f t="shared" si="2"/>
        <v>13.833333333333334</v>
      </c>
      <c r="F16" s="5">
        <f t="shared" si="2"/>
        <v>13.083333333333334</v>
      </c>
      <c r="G16" s="5">
        <f t="shared" si="2"/>
        <v>13.133333333333333</v>
      </c>
      <c r="H16" s="5">
        <f t="shared" si="2"/>
        <v>12.083333333333334</v>
      </c>
      <c r="I16" s="5">
        <f t="shared" si="2"/>
        <v>14.5</v>
      </c>
      <c r="J16" s="5">
        <f t="shared" si="2"/>
        <v>15.166666666666666</v>
      </c>
    </row>
    <row r="17" spans="1:10" x14ac:dyDescent="0.25">
      <c r="A17" s="1" t="s">
        <v>58</v>
      </c>
      <c r="B17" s="5">
        <f t="shared" ref="B17:J17" si="3">_xlfn.STDEV.S(B12:B14)</f>
        <v>0.14433756729740646</v>
      </c>
      <c r="C17" s="5">
        <f t="shared" si="3"/>
        <v>1.75</v>
      </c>
      <c r="D17" s="5">
        <f t="shared" si="3"/>
        <v>3.1057741922640374</v>
      </c>
      <c r="E17" s="5">
        <f t="shared" si="3"/>
        <v>0.76376261582597338</v>
      </c>
      <c r="F17" s="5">
        <f t="shared" si="3"/>
        <v>0.87797114607106153</v>
      </c>
      <c r="G17" s="5">
        <f t="shared" si="3"/>
        <v>0.80829037686547589</v>
      </c>
      <c r="H17" s="5">
        <f t="shared" si="3"/>
        <v>0.14433756729740646</v>
      </c>
      <c r="I17" s="5">
        <f t="shared" si="3"/>
        <v>1</v>
      </c>
      <c r="J17" s="5">
        <f t="shared" si="3"/>
        <v>0.28867513459481292</v>
      </c>
    </row>
    <row r="18" spans="1:10" x14ac:dyDescent="0.25">
      <c r="B18" s="5"/>
      <c r="C18" s="5"/>
      <c r="D18" s="5"/>
      <c r="E18" s="5"/>
      <c r="F18" s="5"/>
      <c r="G18" s="5"/>
      <c r="H18" s="5"/>
      <c r="I18" s="5"/>
      <c r="J18" s="5"/>
    </row>
    <row r="19" spans="1:10" x14ac:dyDescent="0.25">
      <c r="A19" s="1" t="s">
        <v>63</v>
      </c>
      <c r="B19" s="5">
        <v>11</v>
      </c>
      <c r="C19" s="5">
        <v>26</v>
      </c>
      <c r="D19" s="5">
        <v>21.5</v>
      </c>
      <c r="E19" s="5">
        <v>11</v>
      </c>
      <c r="F19" s="5">
        <v>11</v>
      </c>
      <c r="G19" s="5">
        <v>10</v>
      </c>
      <c r="H19" s="5">
        <v>10</v>
      </c>
      <c r="I19" s="5">
        <v>12</v>
      </c>
      <c r="J19" s="5">
        <v>12.25</v>
      </c>
    </row>
    <row r="20" spans="1:10" x14ac:dyDescent="0.25">
      <c r="B20" s="5">
        <v>11</v>
      </c>
      <c r="C20" s="5">
        <v>27</v>
      </c>
      <c r="D20" s="5">
        <v>26.25</v>
      </c>
      <c r="E20" s="5">
        <v>12</v>
      </c>
      <c r="F20" s="5">
        <v>11.75</v>
      </c>
      <c r="G20" s="5">
        <v>12.25</v>
      </c>
      <c r="H20" s="5">
        <v>10</v>
      </c>
      <c r="I20" s="5">
        <v>12</v>
      </c>
      <c r="J20" s="5">
        <v>13</v>
      </c>
    </row>
    <row r="21" spans="1:10" x14ac:dyDescent="0.25">
      <c r="B21" s="5">
        <v>11</v>
      </c>
      <c r="C21" s="5">
        <v>26</v>
      </c>
      <c r="D21" s="5">
        <v>23.75</v>
      </c>
      <c r="E21" s="5">
        <v>12</v>
      </c>
      <c r="F21" s="5">
        <v>10.75</v>
      </c>
      <c r="G21" s="5">
        <v>10.75</v>
      </c>
      <c r="H21" s="5">
        <v>10</v>
      </c>
      <c r="I21" s="5">
        <v>11</v>
      </c>
      <c r="J21" s="5">
        <v>12.75</v>
      </c>
    </row>
    <row r="22" spans="1:10" x14ac:dyDescent="0.25">
      <c r="B22" s="5">
        <v>11.25</v>
      </c>
      <c r="C22" s="5">
        <v>24.5</v>
      </c>
      <c r="D22" s="5"/>
      <c r="E22" s="5"/>
      <c r="F22" s="5"/>
      <c r="G22" s="5">
        <v>10.5</v>
      </c>
      <c r="H22" s="5"/>
      <c r="I22" s="5"/>
      <c r="J22" s="5"/>
    </row>
    <row r="23" spans="1:10" x14ac:dyDescent="0.25">
      <c r="A23" s="1" t="s">
        <v>57</v>
      </c>
      <c r="B23" s="5">
        <f t="shared" ref="B23:J23" si="4">AVERAGE(B19:B21)</f>
        <v>11</v>
      </c>
      <c r="C23" s="5">
        <f t="shared" si="4"/>
        <v>26.333333333333332</v>
      </c>
      <c r="D23" s="5">
        <f t="shared" si="4"/>
        <v>23.833333333333332</v>
      </c>
      <c r="E23" s="5">
        <f t="shared" si="4"/>
        <v>11.666666666666666</v>
      </c>
      <c r="F23" s="5">
        <f t="shared" si="4"/>
        <v>11.166666666666666</v>
      </c>
      <c r="G23" s="5">
        <f t="shared" si="4"/>
        <v>11</v>
      </c>
      <c r="H23" s="5">
        <f t="shared" si="4"/>
        <v>10</v>
      </c>
      <c r="I23" s="5">
        <f t="shared" si="4"/>
        <v>11.666666666666666</v>
      </c>
      <c r="J23" s="5">
        <f t="shared" si="4"/>
        <v>12.666666666666666</v>
      </c>
    </row>
    <row r="24" spans="1:10" x14ac:dyDescent="0.25">
      <c r="A24" s="1" t="s">
        <v>58</v>
      </c>
      <c r="B24" s="5">
        <f t="shared" ref="B24:J24" si="5">_xlfn.STDEV.S(B19:B21)</f>
        <v>0</v>
      </c>
      <c r="C24" s="5">
        <f t="shared" si="5"/>
        <v>0.57735026918962584</v>
      </c>
      <c r="D24" s="5">
        <f t="shared" si="5"/>
        <v>2.3760962382305424</v>
      </c>
      <c r="E24" s="5">
        <f t="shared" si="5"/>
        <v>0.57735026918962573</v>
      </c>
      <c r="F24" s="5">
        <f t="shared" si="5"/>
        <v>0.52041649986653316</v>
      </c>
      <c r="G24" s="5">
        <f t="shared" si="5"/>
        <v>1.14564392373896</v>
      </c>
      <c r="H24" s="5">
        <f t="shared" si="5"/>
        <v>0</v>
      </c>
      <c r="I24" s="5">
        <f t="shared" si="5"/>
        <v>0.57735026918962573</v>
      </c>
      <c r="J24" s="5">
        <f t="shared" si="5"/>
        <v>0.38188130791298663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5A6C23-A32D-43AB-9F90-EA91CA789DCC}">
  <dimension ref="A1:KM105"/>
  <sheetViews>
    <sheetView workbookViewId="0"/>
  </sheetViews>
  <sheetFormatPr defaultColWidth="9" defaultRowHeight="15" x14ac:dyDescent="0.25"/>
  <cols>
    <col min="1" max="16384" width="9" style="5"/>
  </cols>
  <sheetData>
    <row r="1" spans="1:10" x14ac:dyDescent="0.25">
      <c r="A1" s="5" t="s">
        <v>141</v>
      </c>
    </row>
    <row r="3" spans="1:10" x14ac:dyDescent="0.25">
      <c r="B3" s="2" t="s">
        <v>4</v>
      </c>
      <c r="C3" s="2" t="s">
        <v>14</v>
      </c>
      <c r="D3" s="2" t="s">
        <v>23</v>
      </c>
      <c r="E3" s="2" t="s">
        <v>99</v>
      </c>
      <c r="F3" s="2" t="s">
        <v>24</v>
      </c>
      <c r="G3" s="2" t="s">
        <v>82</v>
      </c>
      <c r="H3" s="2" t="s">
        <v>25</v>
      </c>
      <c r="I3" s="2" t="s">
        <v>26</v>
      </c>
      <c r="J3" s="2" t="s">
        <v>27</v>
      </c>
    </row>
    <row r="5" spans="1:10" x14ac:dyDescent="0.25">
      <c r="A5" s="5" t="s">
        <v>107</v>
      </c>
      <c r="B5" s="5">
        <v>12</v>
      </c>
      <c r="C5" s="5">
        <v>51</v>
      </c>
      <c r="D5" s="5">
        <v>15</v>
      </c>
      <c r="E5" s="5">
        <v>15</v>
      </c>
      <c r="F5" s="5">
        <v>18</v>
      </c>
      <c r="G5" s="5">
        <v>19</v>
      </c>
      <c r="H5" s="5">
        <v>23</v>
      </c>
      <c r="I5" s="5">
        <v>21</v>
      </c>
      <c r="J5" s="5">
        <v>20</v>
      </c>
    </row>
    <row r="6" spans="1:10" x14ac:dyDescent="0.25">
      <c r="B6" s="5">
        <v>22</v>
      </c>
      <c r="C6" s="5">
        <v>13</v>
      </c>
      <c r="D6" s="5">
        <v>23</v>
      </c>
      <c r="E6" s="5">
        <v>20</v>
      </c>
      <c r="F6" s="5">
        <v>19</v>
      </c>
      <c r="G6" s="5">
        <v>23</v>
      </c>
      <c r="H6" s="5">
        <v>21</v>
      </c>
      <c r="I6" s="5">
        <v>10</v>
      </c>
      <c r="J6" s="5">
        <v>-1</v>
      </c>
    </row>
    <row r="7" spans="1:10" x14ac:dyDescent="0.25">
      <c r="B7" s="5">
        <v>15</v>
      </c>
      <c r="C7" s="5">
        <v>21</v>
      </c>
      <c r="D7" s="5">
        <v>15</v>
      </c>
      <c r="E7" s="5">
        <v>19</v>
      </c>
      <c r="F7" s="5">
        <v>19</v>
      </c>
      <c r="G7" s="5">
        <v>24</v>
      </c>
      <c r="H7" s="5">
        <v>17</v>
      </c>
      <c r="I7" s="5">
        <v>-21</v>
      </c>
      <c r="J7" s="5">
        <v>21</v>
      </c>
    </row>
    <row r="8" spans="1:10" x14ac:dyDescent="0.25">
      <c r="C8" s="5">
        <v>16</v>
      </c>
      <c r="D8" s="5">
        <v>18</v>
      </c>
    </row>
    <row r="9" spans="1:10" x14ac:dyDescent="0.25">
      <c r="C9" s="5">
        <v>15</v>
      </c>
    </row>
    <row r="10" spans="1:10" x14ac:dyDescent="0.25">
      <c r="A10" s="5" t="s">
        <v>57</v>
      </c>
      <c r="B10" s="5">
        <f>AVERAGE(B5:B7)</f>
        <v>16.333333333333332</v>
      </c>
      <c r="C10" s="5">
        <f>AVERAGE(C5:C9)</f>
        <v>23.2</v>
      </c>
      <c r="D10" s="5">
        <f>AVERAGE(D5:D8)</f>
        <v>17.75</v>
      </c>
      <c r="E10" s="5">
        <f t="shared" ref="E10:J10" si="0">AVERAGE(E5:E7)</f>
        <v>18</v>
      </c>
      <c r="F10" s="5">
        <f t="shared" si="0"/>
        <v>18.666666666666668</v>
      </c>
      <c r="G10" s="5">
        <f t="shared" si="0"/>
        <v>22</v>
      </c>
      <c r="H10" s="5">
        <f t="shared" si="0"/>
        <v>20.333333333333332</v>
      </c>
      <c r="I10" s="5">
        <f t="shared" si="0"/>
        <v>3.3333333333333335</v>
      </c>
      <c r="J10" s="5">
        <f t="shared" si="0"/>
        <v>13.333333333333334</v>
      </c>
    </row>
    <row r="11" spans="1:10" x14ac:dyDescent="0.25">
      <c r="A11" s="5" t="s">
        <v>58</v>
      </c>
      <c r="B11" s="5">
        <f>_xlfn.STDEV.S(B5:B7)</f>
        <v>5.1316014394468823</v>
      </c>
      <c r="C11" s="5">
        <f>_xlfn.STDEV.S(C5:C9)</f>
        <v>15.817711591756883</v>
      </c>
      <c r="D11" s="5">
        <f>_xlfn.STDEV.S(D5:D8)</f>
        <v>3.7749172176353749</v>
      </c>
      <c r="E11" s="5">
        <f t="shared" ref="E11:J11" si="1">_xlfn.STDEV.S(E5:E7)</f>
        <v>2.6457513110645907</v>
      </c>
      <c r="F11" s="5">
        <f t="shared" si="1"/>
        <v>0.57735026918962584</v>
      </c>
      <c r="G11" s="5">
        <f t="shared" si="1"/>
        <v>2.6457513110645907</v>
      </c>
      <c r="H11" s="5">
        <f t="shared" si="1"/>
        <v>3.0550504633038997</v>
      </c>
      <c r="I11" s="5">
        <f t="shared" si="1"/>
        <v>21.779194965226178</v>
      </c>
      <c r="J11" s="5">
        <f t="shared" si="1"/>
        <v>12.423096769056148</v>
      </c>
    </row>
    <row r="14" spans="1:10" x14ac:dyDescent="0.25">
      <c r="A14" s="6" t="s">
        <v>108</v>
      </c>
      <c r="B14" s="5">
        <v>20</v>
      </c>
      <c r="C14" s="5">
        <v>326</v>
      </c>
      <c r="D14" s="5">
        <v>808</v>
      </c>
      <c r="E14" s="5">
        <v>19</v>
      </c>
      <c r="F14" s="5">
        <v>21</v>
      </c>
      <c r="G14" s="5">
        <v>19</v>
      </c>
      <c r="H14" s="5">
        <v>22</v>
      </c>
      <c r="I14" s="5">
        <v>1589</v>
      </c>
      <c r="J14" s="5">
        <v>307</v>
      </c>
    </row>
    <row r="15" spans="1:10" x14ac:dyDescent="0.25">
      <c r="B15" s="5">
        <v>25</v>
      </c>
      <c r="C15" s="5">
        <v>730</v>
      </c>
      <c r="D15" s="5">
        <v>2367</v>
      </c>
      <c r="E15" s="5">
        <v>20</v>
      </c>
      <c r="F15" s="5">
        <v>12</v>
      </c>
      <c r="G15" s="5">
        <v>33</v>
      </c>
      <c r="H15" s="5">
        <v>9</v>
      </c>
      <c r="I15" s="5">
        <v>1242</v>
      </c>
      <c r="J15" s="5">
        <v>38</v>
      </c>
    </row>
    <row r="16" spans="1:10" x14ac:dyDescent="0.25">
      <c r="B16" s="5">
        <v>16</v>
      </c>
      <c r="C16" s="5">
        <v>3243</v>
      </c>
      <c r="D16" s="5">
        <v>1349</v>
      </c>
      <c r="E16" s="5">
        <v>21</v>
      </c>
      <c r="F16" s="5">
        <v>22</v>
      </c>
      <c r="G16" s="5">
        <v>27</v>
      </c>
      <c r="H16" s="5">
        <v>21</v>
      </c>
      <c r="I16" s="5">
        <v>307</v>
      </c>
      <c r="J16" s="5">
        <v>107</v>
      </c>
    </row>
    <row r="17" spans="1:299" x14ac:dyDescent="0.25">
      <c r="C17" s="5">
        <v>1606</v>
      </c>
      <c r="D17" s="5">
        <v>318</v>
      </c>
    </row>
    <row r="18" spans="1:299" x14ac:dyDescent="0.25">
      <c r="C18" s="5">
        <v>1301</v>
      </c>
    </row>
    <row r="19" spans="1:299" x14ac:dyDescent="0.25">
      <c r="A19" s="5" t="s">
        <v>57</v>
      </c>
      <c r="B19" s="5">
        <f>AVERAGE(B14:B16)</f>
        <v>20.333333333333332</v>
      </c>
      <c r="C19" s="5">
        <f>AVERAGE(C14:C18)</f>
        <v>1441.2</v>
      </c>
      <c r="D19" s="5">
        <f>AVERAGE(D14:D17)</f>
        <v>1210.5</v>
      </c>
      <c r="E19" s="5">
        <f t="shared" ref="E19:J19" si="2">AVERAGE(E14:E16)</f>
        <v>20</v>
      </c>
      <c r="F19" s="5">
        <f t="shared" si="2"/>
        <v>18.333333333333332</v>
      </c>
      <c r="G19" s="5">
        <f t="shared" si="2"/>
        <v>26.333333333333332</v>
      </c>
      <c r="H19" s="5">
        <f t="shared" si="2"/>
        <v>17.333333333333332</v>
      </c>
      <c r="I19" s="5">
        <f t="shared" si="2"/>
        <v>1046</v>
      </c>
      <c r="J19" s="5">
        <f t="shared" si="2"/>
        <v>150.66666666666666</v>
      </c>
    </row>
    <row r="20" spans="1:299" x14ac:dyDescent="0.25">
      <c r="A20" s="5" t="s">
        <v>58</v>
      </c>
      <c r="B20" s="5">
        <f>_xlfn.STDEV.S(B14:B16)</f>
        <v>4.5092497528228987</v>
      </c>
      <c r="C20" s="5">
        <f>_xlfn.STDEV.S(C14:C18)</f>
        <v>1122.8061720528615</v>
      </c>
      <c r="D20" s="5">
        <f>_xlfn.STDEV.S(D14:D17)</f>
        <v>878.49056151256775</v>
      </c>
      <c r="E20" s="5">
        <f t="shared" ref="E20:J20" si="3">_xlfn.STDEV.S(E14:E16)</f>
        <v>1</v>
      </c>
      <c r="F20" s="5">
        <f t="shared" si="3"/>
        <v>5.5075705472861003</v>
      </c>
      <c r="G20" s="5">
        <f t="shared" si="3"/>
        <v>7.0237691685684869</v>
      </c>
      <c r="H20" s="5">
        <f t="shared" si="3"/>
        <v>7.2341781380702335</v>
      </c>
      <c r="I20" s="5">
        <f t="shared" si="3"/>
        <v>663.09350773476888</v>
      </c>
      <c r="J20" s="5">
        <f t="shared" si="3"/>
        <v>139.71518648068769</v>
      </c>
    </row>
    <row r="27" spans="1:299" x14ac:dyDescent="0.25">
      <c r="A27" s="2" t="s">
        <v>29</v>
      </c>
      <c r="B27" s="5" t="s">
        <v>4</v>
      </c>
      <c r="K27" s="5" t="s">
        <v>29</v>
      </c>
      <c r="L27" s="5" t="s">
        <v>4</v>
      </c>
      <c r="U27" s="5" t="s">
        <v>29</v>
      </c>
      <c r="V27" s="5" t="s">
        <v>4</v>
      </c>
      <c r="AE27" s="2" t="s">
        <v>29</v>
      </c>
      <c r="AF27" s="5" t="s">
        <v>14</v>
      </c>
      <c r="AO27" s="5" t="s">
        <v>29</v>
      </c>
      <c r="AP27" s="5" t="s">
        <v>14</v>
      </c>
      <c r="AY27" s="5" t="s">
        <v>29</v>
      </c>
      <c r="AZ27" s="5" t="s">
        <v>14</v>
      </c>
      <c r="BI27" s="5" t="s">
        <v>29</v>
      </c>
      <c r="BJ27" s="5" t="s">
        <v>14</v>
      </c>
      <c r="BS27" s="5" t="s">
        <v>29</v>
      </c>
      <c r="BT27" s="5" t="s">
        <v>14</v>
      </c>
      <c r="CC27" s="2" t="s">
        <v>29</v>
      </c>
      <c r="CD27" s="5" t="s">
        <v>23</v>
      </c>
      <c r="CM27" s="5" t="s">
        <v>29</v>
      </c>
      <c r="CN27" s="5" t="s">
        <v>23</v>
      </c>
      <c r="CW27" s="5" t="s">
        <v>29</v>
      </c>
      <c r="CX27" s="5" t="s">
        <v>23</v>
      </c>
      <c r="DG27" s="5" t="s">
        <v>29</v>
      </c>
      <c r="DH27" s="5" t="s">
        <v>23</v>
      </c>
      <c r="DQ27" s="2" t="s">
        <v>29</v>
      </c>
      <c r="DR27" s="5" t="s">
        <v>99</v>
      </c>
      <c r="EA27" s="5" t="s">
        <v>29</v>
      </c>
      <c r="EB27" s="5" t="s">
        <v>99</v>
      </c>
      <c r="EK27" s="5" t="s">
        <v>29</v>
      </c>
      <c r="EL27" s="5" t="s">
        <v>99</v>
      </c>
      <c r="EU27" s="2" t="s">
        <v>29</v>
      </c>
      <c r="EV27" s="5" t="s">
        <v>24</v>
      </c>
      <c r="FE27" s="5" t="s">
        <v>29</v>
      </c>
      <c r="FF27" s="5" t="s">
        <v>24</v>
      </c>
      <c r="FO27" s="5" t="s">
        <v>29</v>
      </c>
      <c r="FP27" s="5" t="s">
        <v>24</v>
      </c>
      <c r="FY27" s="2" t="s">
        <v>29</v>
      </c>
      <c r="FZ27" s="5" t="s">
        <v>82</v>
      </c>
      <c r="GI27" s="5" t="s">
        <v>29</v>
      </c>
      <c r="GJ27" s="5" t="s">
        <v>82</v>
      </c>
      <c r="GS27" s="5" t="s">
        <v>29</v>
      </c>
      <c r="GT27" s="5" t="s">
        <v>82</v>
      </c>
      <c r="HC27" s="2" t="s">
        <v>29</v>
      </c>
      <c r="HD27" s="5" t="s">
        <v>25</v>
      </c>
      <c r="HM27" s="5" t="s">
        <v>29</v>
      </c>
      <c r="HN27" s="5" t="s">
        <v>25</v>
      </c>
      <c r="HW27" s="5" t="s">
        <v>29</v>
      </c>
      <c r="HX27" s="5" t="s">
        <v>25</v>
      </c>
      <c r="IG27" s="2" t="s">
        <v>29</v>
      </c>
      <c r="IH27" s="5" t="s">
        <v>26</v>
      </c>
      <c r="IQ27" s="5" t="s">
        <v>29</v>
      </c>
      <c r="IR27" s="5" t="s">
        <v>26</v>
      </c>
      <c r="JA27" s="5" t="s">
        <v>29</v>
      </c>
      <c r="JB27" s="5" t="s">
        <v>26</v>
      </c>
      <c r="JK27" s="2" t="s">
        <v>29</v>
      </c>
      <c r="JL27" s="5" t="s">
        <v>27</v>
      </c>
      <c r="JU27" s="5" t="s">
        <v>29</v>
      </c>
      <c r="JV27" s="5" t="s">
        <v>27</v>
      </c>
      <c r="KE27" s="5" t="s">
        <v>29</v>
      </c>
      <c r="KF27" s="5" t="s">
        <v>27</v>
      </c>
    </row>
    <row r="28" spans="1:299" x14ac:dyDescent="0.25">
      <c r="A28" s="2" t="s">
        <v>47</v>
      </c>
      <c r="B28" s="5" t="s">
        <v>40</v>
      </c>
      <c r="C28" s="5" t="s">
        <v>46</v>
      </c>
      <c r="D28" s="5">
        <v>12.45</v>
      </c>
      <c r="K28" s="5" t="s">
        <v>47</v>
      </c>
      <c r="L28" s="5" t="s">
        <v>48</v>
      </c>
      <c r="M28" s="5" t="s">
        <v>49</v>
      </c>
      <c r="N28" s="5">
        <v>21.67</v>
      </c>
      <c r="U28" s="5" t="s">
        <v>47</v>
      </c>
      <c r="V28" s="5" t="s">
        <v>50</v>
      </c>
      <c r="W28" s="5" t="s">
        <v>56</v>
      </c>
      <c r="X28" s="5">
        <v>15.04</v>
      </c>
      <c r="AE28" s="2" t="s">
        <v>47</v>
      </c>
      <c r="AF28" s="5" t="s">
        <v>40</v>
      </c>
      <c r="AH28" s="5" t="s">
        <v>46</v>
      </c>
      <c r="AI28" s="5">
        <v>50.65</v>
      </c>
      <c r="AO28" s="5" t="s">
        <v>47</v>
      </c>
      <c r="AP28" s="5" t="s">
        <v>48</v>
      </c>
      <c r="AR28" s="5" t="s">
        <v>49</v>
      </c>
      <c r="AS28" s="5">
        <v>13</v>
      </c>
      <c r="AY28" s="5" t="s">
        <v>47</v>
      </c>
      <c r="AZ28" s="5" t="s">
        <v>50</v>
      </c>
      <c r="BB28" s="5" t="s">
        <v>56</v>
      </c>
      <c r="BC28" s="5">
        <v>20.8</v>
      </c>
      <c r="BI28" s="5" t="s">
        <v>47</v>
      </c>
      <c r="BJ28" s="5" t="s">
        <v>67</v>
      </c>
      <c r="BL28" s="5" t="s">
        <v>69</v>
      </c>
      <c r="BM28" s="5">
        <v>16.25</v>
      </c>
      <c r="BS28" s="5" t="s">
        <v>47</v>
      </c>
      <c r="BT28" s="5" t="s">
        <v>80</v>
      </c>
      <c r="BV28" s="5" t="s">
        <v>81</v>
      </c>
      <c r="BW28" s="5">
        <v>14.9</v>
      </c>
      <c r="CC28" s="2" t="s">
        <v>47</v>
      </c>
      <c r="CD28" s="5" t="s">
        <v>40</v>
      </c>
      <c r="CF28" s="5" t="s">
        <v>46</v>
      </c>
      <c r="CG28" s="5">
        <v>15.475</v>
      </c>
      <c r="CM28" s="5" t="s">
        <v>47</v>
      </c>
      <c r="CN28" s="5" t="s">
        <v>48</v>
      </c>
      <c r="CP28" s="5" t="s">
        <v>49</v>
      </c>
      <c r="CQ28" s="5">
        <v>22.75</v>
      </c>
      <c r="CW28" s="5" t="s">
        <v>47</v>
      </c>
      <c r="CX28" s="5" t="s">
        <v>50</v>
      </c>
      <c r="CZ28" s="5" t="s">
        <v>56</v>
      </c>
      <c r="DA28" s="5">
        <v>14.85</v>
      </c>
      <c r="DG28" s="5" t="s">
        <v>47</v>
      </c>
      <c r="DH28" s="5" t="s">
        <v>40</v>
      </c>
      <c r="DJ28" s="5" t="s">
        <v>69</v>
      </c>
      <c r="DK28" s="5">
        <v>18.125</v>
      </c>
      <c r="DQ28" s="2" t="s">
        <v>47</v>
      </c>
      <c r="DR28" s="5" t="s">
        <v>40</v>
      </c>
      <c r="DT28" s="5" t="s">
        <v>46</v>
      </c>
      <c r="DU28" s="5">
        <v>14.8</v>
      </c>
      <c r="EA28" s="5" t="s">
        <v>47</v>
      </c>
      <c r="EB28" s="5" t="s">
        <v>48</v>
      </c>
      <c r="ED28" s="5" t="s">
        <v>49</v>
      </c>
      <c r="EE28" s="5">
        <v>20.100000000000001</v>
      </c>
      <c r="EK28" s="5" t="s">
        <v>47</v>
      </c>
      <c r="EL28" s="5" t="s">
        <v>50</v>
      </c>
      <c r="EN28" s="5" t="s">
        <v>56</v>
      </c>
      <c r="EO28" s="5">
        <v>19.25</v>
      </c>
      <c r="EU28" s="2" t="s">
        <v>47</v>
      </c>
      <c r="EV28" s="5" t="s">
        <v>40</v>
      </c>
      <c r="EX28" s="5" t="s">
        <v>46</v>
      </c>
      <c r="EY28" s="5">
        <v>18.25</v>
      </c>
      <c r="FE28" s="5" t="s">
        <v>47</v>
      </c>
      <c r="FF28" s="5" t="s">
        <v>48</v>
      </c>
      <c r="FH28" s="5" t="s">
        <v>49</v>
      </c>
      <c r="FI28" s="5">
        <v>18.75</v>
      </c>
      <c r="FO28" s="5" t="s">
        <v>47</v>
      </c>
      <c r="FP28" s="5" t="s">
        <v>50</v>
      </c>
      <c r="FR28" s="5" t="s">
        <v>56</v>
      </c>
      <c r="FS28" s="5">
        <v>18.75</v>
      </c>
      <c r="FY28" s="2" t="s">
        <v>47</v>
      </c>
      <c r="FZ28" s="5" t="s">
        <v>40</v>
      </c>
      <c r="GB28" s="5" t="s">
        <v>46</v>
      </c>
      <c r="GC28" s="5">
        <v>18.5</v>
      </c>
      <c r="GI28" s="5" t="s">
        <v>47</v>
      </c>
      <c r="GJ28" s="5" t="s">
        <v>48</v>
      </c>
      <c r="GL28" s="5" t="s">
        <v>49</v>
      </c>
      <c r="GM28" s="5">
        <v>23</v>
      </c>
      <c r="GS28" s="5" t="s">
        <v>47</v>
      </c>
      <c r="GT28" s="5" t="s">
        <v>50</v>
      </c>
      <c r="GV28" s="5" t="s">
        <v>56</v>
      </c>
      <c r="GW28" s="5">
        <v>24.25</v>
      </c>
      <c r="HC28" s="2" t="s">
        <v>47</v>
      </c>
      <c r="HD28" s="5" t="s">
        <v>40</v>
      </c>
      <c r="HF28" s="5" t="s">
        <v>46</v>
      </c>
      <c r="HG28" s="5">
        <v>22.5</v>
      </c>
      <c r="HM28" s="5" t="s">
        <v>47</v>
      </c>
      <c r="HN28" s="5" t="s">
        <v>48</v>
      </c>
      <c r="HP28" s="5" t="s">
        <v>49</v>
      </c>
      <c r="HQ28" s="5">
        <v>21.25</v>
      </c>
      <c r="HW28" s="5" t="s">
        <v>47</v>
      </c>
      <c r="HX28" s="5" t="s">
        <v>50</v>
      </c>
      <c r="HZ28" s="5" t="s">
        <v>56</v>
      </c>
      <c r="IA28" s="5">
        <v>16.75</v>
      </c>
      <c r="IG28" s="2" t="s">
        <v>47</v>
      </c>
      <c r="IH28" s="5" t="s">
        <v>40</v>
      </c>
      <c r="IJ28" s="5" t="s">
        <v>46</v>
      </c>
      <c r="IK28" s="5">
        <v>21.25</v>
      </c>
      <c r="IQ28" s="5" t="s">
        <v>47</v>
      </c>
      <c r="IR28" s="5" t="s">
        <v>48</v>
      </c>
      <c r="IT28" s="5" t="s">
        <v>49</v>
      </c>
      <c r="IU28" s="5">
        <v>9.5</v>
      </c>
      <c r="JA28" s="5" t="s">
        <v>47</v>
      </c>
      <c r="JB28" s="5" t="s">
        <v>50</v>
      </c>
      <c r="JD28" s="5" t="s">
        <v>56</v>
      </c>
      <c r="JE28" s="5">
        <v>-21</v>
      </c>
      <c r="JK28" s="2" t="s">
        <v>47</v>
      </c>
      <c r="JL28" s="5" t="s">
        <v>40</v>
      </c>
      <c r="JN28" s="5" t="s">
        <v>46</v>
      </c>
      <c r="JO28" s="5">
        <v>20.25</v>
      </c>
      <c r="JU28" s="5" t="s">
        <v>47</v>
      </c>
      <c r="JV28" s="5" t="s">
        <v>48</v>
      </c>
      <c r="JX28" s="5" t="s">
        <v>49</v>
      </c>
      <c r="JY28" s="5">
        <v>-1</v>
      </c>
      <c r="KE28" s="5" t="s">
        <v>47</v>
      </c>
      <c r="KF28" s="5" t="s">
        <v>50</v>
      </c>
      <c r="KH28" s="5" t="s">
        <v>56</v>
      </c>
      <c r="KI28" s="5">
        <v>20.5</v>
      </c>
    </row>
    <row r="29" spans="1:299" x14ac:dyDescent="0.25">
      <c r="A29" s="2" t="s">
        <v>31</v>
      </c>
      <c r="B29" s="5" t="s">
        <v>39</v>
      </c>
      <c r="K29" s="5" t="s">
        <v>31</v>
      </c>
      <c r="L29" s="5" t="s">
        <v>39</v>
      </c>
      <c r="U29" s="5" t="s">
        <v>31</v>
      </c>
      <c r="V29" s="5" t="s">
        <v>39</v>
      </c>
      <c r="AE29" s="2" t="s">
        <v>31</v>
      </c>
      <c r="AF29" s="5" t="s">
        <v>39</v>
      </c>
      <c r="AO29" s="5" t="s">
        <v>31</v>
      </c>
      <c r="AP29" s="5" t="s">
        <v>39</v>
      </c>
      <c r="AY29" s="5" t="s">
        <v>31</v>
      </c>
      <c r="AZ29" s="5" t="s">
        <v>39</v>
      </c>
      <c r="BI29" s="5" t="s">
        <v>31</v>
      </c>
      <c r="BJ29" s="5" t="s">
        <v>39</v>
      </c>
      <c r="BS29" s="5" t="s">
        <v>31</v>
      </c>
      <c r="BT29" s="5" t="s">
        <v>39</v>
      </c>
      <c r="BW29" s="5">
        <v>0</v>
      </c>
      <c r="CC29" s="2" t="s">
        <v>31</v>
      </c>
      <c r="CD29" s="5" t="s">
        <v>39</v>
      </c>
      <c r="CM29" s="5" t="s">
        <v>31</v>
      </c>
      <c r="CN29" s="5" t="s">
        <v>39</v>
      </c>
      <c r="CW29" s="5" t="s">
        <v>31</v>
      </c>
      <c r="CX29" s="5" t="s">
        <v>39</v>
      </c>
      <c r="DG29" s="5" t="s">
        <v>31</v>
      </c>
      <c r="DH29" s="5" t="s">
        <v>39</v>
      </c>
      <c r="DQ29" s="2" t="s">
        <v>31</v>
      </c>
      <c r="DR29" s="5" t="s">
        <v>39</v>
      </c>
      <c r="EA29" s="5" t="s">
        <v>31</v>
      </c>
      <c r="EB29" s="5" t="s">
        <v>39</v>
      </c>
      <c r="EK29" s="5" t="s">
        <v>31</v>
      </c>
      <c r="EL29" s="5" t="s">
        <v>39</v>
      </c>
      <c r="EU29" s="2" t="s">
        <v>31</v>
      </c>
      <c r="EV29" s="5" t="s">
        <v>39</v>
      </c>
      <c r="FE29" s="5" t="s">
        <v>31</v>
      </c>
      <c r="FF29" s="5" t="s">
        <v>39</v>
      </c>
      <c r="FO29" s="5" t="s">
        <v>31</v>
      </c>
      <c r="FP29" s="5" t="s">
        <v>39</v>
      </c>
      <c r="FY29" s="2" t="s">
        <v>31</v>
      </c>
      <c r="FZ29" s="5" t="s">
        <v>39</v>
      </c>
      <c r="GI29" s="5" t="s">
        <v>31</v>
      </c>
      <c r="GJ29" s="5" t="s">
        <v>39</v>
      </c>
      <c r="GS29" s="5" t="s">
        <v>31</v>
      </c>
      <c r="GT29" s="5" t="s">
        <v>39</v>
      </c>
      <c r="HC29" s="2" t="s">
        <v>31</v>
      </c>
      <c r="HD29" s="5" t="s">
        <v>39</v>
      </c>
      <c r="HM29" s="5" t="s">
        <v>31</v>
      </c>
      <c r="HN29" s="5" t="s">
        <v>39</v>
      </c>
      <c r="HW29" s="5" t="s">
        <v>31</v>
      </c>
      <c r="HX29" s="5" t="s">
        <v>39</v>
      </c>
      <c r="IG29" s="2" t="s">
        <v>31</v>
      </c>
      <c r="IH29" s="5" t="s">
        <v>39</v>
      </c>
      <c r="IQ29" s="5" t="s">
        <v>31</v>
      </c>
      <c r="IR29" s="5" t="s">
        <v>39</v>
      </c>
      <c r="JA29" s="5" t="s">
        <v>31</v>
      </c>
      <c r="JB29" s="5" t="s">
        <v>39</v>
      </c>
      <c r="JK29" s="2" t="s">
        <v>31</v>
      </c>
      <c r="JL29" s="5" t="s">
        <v>39</v>
      </c>
      <c r="JU29" s="5" t="s">
        <v>31</v>
      </c>
      <c r="JV29" s="5" t="s">
        <v>39</v>
      </c>
      <c r="KE29" s="5" t="s">
        <v>31</v>
      </c>
      <c r="KF29" s="5" t="s">
        <v>39</v>
      </c>
    </row>
    <row r="30" spans="1:299" x14ac:dyDescent="0.25">
      <c r="A30" s="2" t="s">
        <v>41</v>
      </c>
      <c r="B30" s="5">
        <v>1</v>
      </c>
      <c r="D30" s="5">
        <v>2</v>
      </c>
      <c r="F30" s="5">
        <v>3</v>
      </c>
      <c r="H30" s="5">
        <v>4</v>
      </c>
      <c r="K30" s="5" t="s">
        <v>41</v>
      </c>
      <c r="L30" s="5">
        <v>1</v>
      </c>
      <c r="N30" s="5">
        <v>2</v>
      </c>
      <c r="P30" s="5">
        <v>3</v>
      </c>
      <c r="R30" s="5">
        <v>4</v>
      </c>
      <c r="U30" s="5" t="s">
        <v>41</v>
      </c>
      <c r="V30" s="5">
        <v>1</v>
      </c>
      <c r="X30" s="5">
        <v>2</v>
      </c>
      <c r="Z30" s="5">
        <v>3</v>
      </c>
      <c r="AB30" s="5">
        <v>4</v>
      </c>
      <c r="AE30" s="2" t="s">
        <v>41</v>
      </c>
      <c r="AF30" s="5">
        <v>1</v>
      </c>
      <c r="AH30" s="5">
        <v>2</v>
      </c>
      <c r="AJ30" s="5">
        <v>3</v>
      </c>
      <c r="AL30" s="5">
        <v>4</v>
      </c>
      <c r="AO30" s="5" t="s">
        <v>41</v>
      </c>
      <c r="AP30" s="5">
        <v>1</v>
      </c>
      <c r="AR30" s="5">
        <v>2</v>
      </c>
      <c r="AT30" s="5">
        <v>3</v>
      </c>
      <c r="AV30" s="5">
        <v>4</v>
      </c>
      <c r="AY30" s="5" t="s">
        <v>41</v>
      </c>
      <c r="AZ30" s="5">
        <v>1</v>
      </c>
      <c r="BB30" s="5">
        <v>2</v>
      </c>
      <c r="BD30" s="5">
        <v>3</v>
      </c>
      <c r="BF30" s="5">
        <v>4</v>
      </c>
      <c r="BI30" s="5" t="s">
        <v>41</v>
      </c>
      <c r="BJ30" s="5">
        <v>1</v>
      </c>
      <c r="BL30" s="5">
        <v>2</v>
      </c>
      <c r="BN30" s="5">
        <v>3</v>
      </c>
      <c r="BP30" s="5">
        <v>4</v>
      </c>
      <c r="BS30" s="5" t="s">
        <v>41</v>
      </c>
      <c r="BT30" s="5">
        <v>1</v>
      </c>
      <c r="BV30" s="5">
        <v>2</v>
      </c>
      <c r="BX30" s="5">
        <v>3</v>
      </c>
      <c r="BZ30" s="5">
        <v>4</v>
      </c>
      <c r="CC30" s="2" t="s">
        <v>41</v>
      </c>
      <c r="CD30" s="5">
        <v>1</v>
      </c>
      <c r="CF30" s="5">
        <v>2</v>
      </c>
      <c r="CH30" s="5">
        <v>3</v>
      </c>
      <c r="CJ30" s="5">
        <v>4</v>
      </c>
      <c r="CM30" s="5" t="s">
        <v>41</v>
      </c>
      <c r="CN30" s="5">
        <v>1</v>
      </c>
      <c r="CP30" s="5">
        <v>2</v>
      </c>
      <c r="CR30" s="5">
        <v>3</v>
      </c>
      <c r="CT30" s="5">
        <v>4</v>
      </c>
      <c r="CW30" s="5" t="s">
        <v>41</v>
      </c>
      <c r="CX30" s="5">
        <v>1</v>
      </c>
      <c r="CZ30" s="5">
        <v>2</v>
      </c>
      <c r="DB30" s="5">
        <v>3</v>
      </c>
      <c r="DD30" s="5">
        <v>4</v>
      </c>
      <c r="DG30" s="5" t="s">
        <v>41</v>
      </c>
      <c r="DH30" s="5">
        <v>1</v>
      </c>
      <c r="DJ30" s="5">
        <v>2</v>
      </c>
      <c r="DL30" s="5">
        <v>3</v>
      </c>
      <c r="DN30" s="5">
        <v>4</v>
      </c>
      <c r="DQ30" s="2" t="s">
        <v>41</v>
      </c>
      <c r="DR30" s="5">
        <v>1</v>
      </c>
      <c r="DT30" s="5">
        <v>2</v>
      </c>
      <c r="DV30" s="5">
        <v>3</v>
      </c>
      <c r="DX30" s="5">
        <v>5</v>
      </c>
      <c r="EA30" s="5" t="s">
        <v>41</v>
      </c>
      <c r="EB30" s="5">
        <v>1</v>
      </c>
      <c r="ED30" s="5">
        <v>2</v>
      </c>
      <c r="EF30" s="5">
        <v>3</v>
      </c>
      <c r="EH30" s="5">
        <v>4</v>
      </c>
      <c r="EK30" s="5" t="s">
        <v>41</v>
      </c>
      <c r="EL30" s="5">
        <v>1</v>
      </c>
      <c r="EN30" s="5">
        <v>2</v>
      </c>
      <c r="EP30" s="5">
        <v>3</v>
      </c>
      <c r="ER30" s="5">
        <v>4</v>
      </c>
      <c r="EU30" s="2" t="s">
        <v>41</v>
      </c>
      <c r="EV30" s="5">
        <v>1</v>
      </c>
      <c r="EX30" s="5">
        <v>2</v>
      </c>
      <c r="EZ30" s="5">
        <v>3</v>
      </c>
      <c r="FB30" s="5">
        <v>4</v>
      </c>
      <c r="FE30" s="5" t="s">
        <v>41</v>
      </c>
      <c r="FF30" s="5">
        <v>1</v>
      </c>
      <c r="FH30" s="5">
        <v>2</v>
      </c>
      <c r="FJ30" s="5">
        <v>3</v>
      </c>
      <c r="FL30" s="5">
        <v>4</v>
      </c>
      <c r="FO30" s="5" t="s">
        <v>41</v>
      </c>
      <c r="FP30" s="5">
        <v>1</v>
      </c>
      <c r="FR30" s="5">
        <v>2</v>
      </c>
      <c r="FT30" s="5">
        <v>3</v>
      </c>
      <c r="FV30" s="5">
        <v>4</v>
      </c>
      <c r="FY30" s="2" t="s">
        <v>41</v>
      </c>
      <c r="FZ30" s="5">
        <v>1</v>
      </c>
      <c r="GB30" s="5">
        <v>2</v>
      </c>
      <c r="GD30" s="5">
        <v>3</v>
      </c>
      <c r="GF30" s="5">
        <v>4</v>
      </c>
      <c r="GI30" s="5" t="s">
        <v>83</v>
      </c>
      <c r="GJ30" s="5">
        <v>1</v>
      </c>
      <c r="GL30" s="5">
        <v>2</v>
      </c>
      <c r="GN30" s="5">
        <v>3</v>
      </c>
      <c r="GP30" s="5">
        <v>4</v>
      </c>
      <c r="GS30" s="5" t="s">
        <v>41</v>
      </c>
      <c r="GT30" s="5">
        <v>1</v>
      </c>
      <c r="GV30" s="5">
        <v>2</v>
      </c>
      <c r="GX30" s="5">
        <v>3</v>
      </c>
      <c r="GZ30" s="5">
        <v>4</v>
      </c>
      <c r="HC30" s="2" t="s">
        <v>41</v>
      </c>
      <c r="HD30" s="5">
        <v>1</v>
      </c>
      <c r="HF30" s="5">
        <v>2</v>
      </c>
      <c r="HH30" s="5">
        <v>3</v>
      </c>
      <c r="HJ30" s="5">
        <v>4</v>
      </c>
      <c r="HM30" s="5" t="s">
        <v>41</v>
      </c>
      <c r="HN30" s="5">
        <v>1</v>
      </c>
      <c r="HP30" s="5">
        <v>2</v>
      </c>
      <c r="HR30" s="5">
        <v>3</v>
      </c>
      <c r="HT30" s="5">
        <v>4</v>
      </c>
      <c r="HW30" s="5" t="s">
        <v>41</v>
      </c>
      <c r="HX30" s="5">
        <v>1</v>
      </c>
      <c r="HZ30" s="5">
        <v>2</v>
      </c>
      <c r="IB30" s="5">
        <v>3</v>
      </c>
      <c r="ID30" s="5">
        <v>4</v>
      </c>
      <c r="IG30" s="2" t="s">
        <v>41</v>
      </c>
      <c r="IH30" s="5">
        <v>1</v>
      </c>
      <c r="IJ30" s="5">
        <v>2</v>
      </c>
      <c r="IL30" s="5">
        <v>3</v>
      </c>
      <c r="IN30" s="5">
        <v>4</v>
      </c>
      <c r="IQ30" s="5" t="s">
        <v>41</v>
      </c>
      <c r="IR30" s="5">
        <v>1</v>
      </c>
      <c r="IT30" s="5">
        <v>2</v>
      </c>
      <c r="IV30" s="5">
        <v>3</v>
      </c>
      <c r="IX30" s="5">
        <v>4</v>
      </c>
      <c r="JA30" s="5" t="s">
        <v>41</v>
      </c>
      <c r="JB30" s="5">
        <v>1</v>
      </c>
      <c r="JD30" s="5">
        <v>2</v>
      </c>
      <c r="JF30" s="5">
        <v>3</v>
      </c>
      <c r="JH30" s="5">
        <v>4</v>
      </c>
      <c r="JK30" s="2" t="s">
        <v>41</v>
      </c>
      <c r="JL30" s="5">
        <v>1</v>
      </c>
      <c r="JN30" s="5">
        <v>2</v>
      </c>
      <c r="JP30" s="5">
        <v>3</v>
      </c>
      <c r="JR30" s="5">
        <v>4</v>
      </c>
      <c r="JU30" s="5" t="s">
        <v>41</v>
      </c>
      <c r="JV30" s="5">
        <v>1</v>
      </c>
      <c r="JX30" s="5">
        <v>2</v>
      </c>
      <c r="JZ30" s="5">
        <v>3</v>
      </c>
      <c r="KB30" s="5">
        <v>4</v>
      </c>
      <c r="KE30" s="5" t="s">
        <v>41</v>
      </c>
      <c r="KF30" s="5">
        <v>1</v>
      </c>
      <c r="KH30" s="5">
        <v>2</v>
      </c>
      <c r="KJ30" s="5">
        <v>3</v>
      </c>
      <c r="KL30" s="5">
        <v>4</v>
      </c>
    </row>
    <row r="31" spans="1:299" x14ac:dyDescent="0.25">
      <c r="A31" s="2"/>
      <c r="B31" s="5" t="s">
        <v>33</v>
      </c>
      <c r="D31" s="5" t="s">
        <v>33</v>
      </c>
      <c r="F31" s="5" t="s">
        <v>33</v>
      </c>
      <c r="H31" s="5" t="s">
        <v>33</v>
      </c>
      <c r="L31" s="5" t="s">
        <v>33</v>
      </c>
      <c r="N31" s="5" t="s">
        <v>33</v>
      </c>
      <c r="P31" s="5" t="s">
        <v>33</v>
      </c>
      <c r="R31" s="5" t="s">
        <v>33</v>
      </c>
      <c r="V31" s="5" t="s">
        <v>33</v>
      </c>
      <c r="X31" s="5" t="s">
        <v>33</v>
      </c>
      <c r="Z31" s="5" t="s">
        <v>33</v>
      </c>
      <c r="AB31" s="5" t="s">
        <v>33</v>
      </c>
      <c r="AE31" s="2"/>
      <c r="AF31" s="5" t="s">
        <v>33</v>
      </c>
      <c r="AH31" s="5" t="s">
        <v>33</v>
      </c>
      <c r="AJ31" s="5" t="s">
        <v>33</v>
      </c>
      <c r="AL31" s="5" t="s">
        <v>33</v>
      </c>
      <c r="AP31" s="5" t="s">
        <v>33</v>
      </c>
      <c r="AR31" s="5" t="s">
        <v>33</v>
      </c>
      <c r="AT31" s="5" t="s">
        <v>33</v>
      </c>
      <c r="AV31" s="5" t="s">
        <v>33</v>
      </c>
      <c r="AZ31" s="5" t="s">
        <v>33</v>
      </c>
      <c r="BB31" s="5" t="s">
        <v>33</v>
      </c>
      <c r="BD31" s="5" t="s">
        <v>33</v>
      </c>
      <c r="BF31" s="5" t="s">
        <v>33</v>
      </c>
      <c r="BJ31" s="5" t="s">
        <v>33</v>
      </c>
      <c r="BL31" s="5" t="s">
        <v>33</v>
      </c>
      <c r="BN31" s="5" t="s">
        <v>33</v>
      </c>
      <c r="BP31" s="5" t="s">
        <v>33</v>
      </c>
      <c r="BT31" s="5" t="s">
        <v>33</v>
      </c>
      <c r="BV31" s="5" t="s">
        <v>33</v>
      </c>
      <c r="BX31" s="5" t="s">
        <v>33</v>
      </c>
      <c r="BZ31" s="5" t="s">
        <v>33</v>
      </c>
      <c r="CC31" s="2"/>
      <c r="CD31" s="5" t="s">
        <v>33</v>
      </c>
      <c r="CF31" s="5" t="s">
        <v>33</v>
      </c>
      <c r="CH31" s="5" t="s">
        <v>33</v>
      </c>
      <c r="CJ31" s="5" t="s">
        <v>33</v>
      </c>
      <c r="CN31" s="5" t="s">
        <v>33</v>
      </c>
      <c r="CP31" s="5" t="s">
        <v>33</v>
      </c>
      <c r="CR31" s="5" t="s">
        <v>33</v>
      </c>
      <c r="CT31" s="5" t="s">
        <v>33</v>
      </c>
      <c r="CX31" s="5" t="s">
        <v>33</v>
      </c>
      <c r="CZ31" s="5" t="s">
        <v>33</v>
      </c>
      <c r="DB31" s="5" t="s">
        <v>33</v>
      </c>
      <c r="DD31" s="5" t="s">
        <v>33</v>
      </c>
      <c r="DH31" s="5" t="s">
        <v>33</v>
      </c>
      <c r="DJ31" s="5" t="s">
        <v>33</v>
      </c>
      <c r="DL31" s="5" t="s">
        <v>33</v>
      </c>
      <c r="DN31" s="5" t="s">
        <v>33</v>
      </c>
      <c r="DQ31" s="2"/>
      <c r="DR31" s="5" t="s">
        <v>33</v>
      </c>
      <c r="DT31" s="5" t="s">
        <v>33</v>
      </c>
      <c r="DV31" s="5" t="s">
        <v>33</v>
      </c>
      <c r="DX31" s="5" t="s">
        <v>33</v>
      </c>
      <c r="EB31" s="5" t="s">
        <v>33</v>
      </c>
      <c r="ED31" s="5" t="s">
        <v>33</v>
      </c>
      <c r="EF31" s="5" t="s">
        <v>33</v>
      </c>
      <c r="EH31" s="5" t="s">
        <v>33</v>
      </c>
      <c r="EL31" s="5" t="s">
        <v>33</v>
      </c>
      <c r="EN31" s="5" t="s">
        <v>33</v>
      </c>
      <c r="EP31" s="5" t="s">
        <v>33</v>
      </c>
      <c r="ER31" s="5" t="s">
        <v>33</v>
      </c>
      <c r="EU31" s="2"/>
      <c r="EV31" s="5" t="s">
        <v>33</v>
      </c>
      <c r="EX31" s="5" t="s">
        <v>33</v>
      </c>
      <c r="EZ31" s="5" t="s">
        <v>33</v>
      </c>
      <c r="FB31" s="5" t="s">
        <v>33</v>
      </c>
      <c r="FF31" s="5" t="s">
        <v>33</v>
      </c>
      <c r="FH31" s="5" t="s">
        <v>33</v>
      </c>
      <c r="FJ31" s="5" t="s">
        <v>33</v>
      </c>
      <c r="FL31" s="5" t="s">
        <v>33</v>
      </c>
      <c r="FP31" s="5" t="s">
        <v>33</v>
      </c>
      <c r="FR31" s="5" t="s">
        <v>33</v>
      </c>
      <c r="FT31" s="5" t="s">
        <v>33</v>
      </c>
      <c r="FV31" s="5" t="s">
        <v>33</v>
      </c>
      <c r="FY31" s="2"/>
      <c r="FZ31" s="5" t="s">
        <v>33</v>
      </c>
      <c r="GB31" s="5" t="s">
        <v>33</v>
      </c>
      <c r="GD31" s="5" t="s">
        <v>33</v>
      </c>
      <c r="GF31" s="5" t="s">
        <v>33</v>
      </c>
      <c r="GJ31" s="5" t="s">
        <v>33</v>
      </c>
      <c r="GL31" s="5" t="s">
        <v>33</v>
      </c>
      <c r="GN31" s="5" t="s">
        <v>33</v>
      </c>
      <c r="GP31" s="5" t="s">
        <v>33</v>
      </c>
      <c r="GT31" s="5" t="s">
        <v>33</v>
      </c>
      <c r="GV31" s="5" t="s">
        <v>33</v>
      </c>
      <c r="GX31" s="5" t="s">
        <v>33</v>
      </c>
      <c r="GZ31" s="5" t="s">
        <v>33</v>
      </c>
      <c r="HC31" s="2"/>
      <c r="HD31" s="5" t="s">
        <v>33</v>
      </c>
      <c r="HF31" s="5" t="s">
        <v>33</v>
      </c>
      <c r="HH31" s="5" t="s">
        <v>33</v>
      </c>
      <c r="HJ31" s="5" t="s">
        <v>33</v>
      </c>
      <c r="HN31" s="5" t="s">
        <v>33</v>
      </c>
      <c r="HP31" s="5" t="s">
        <v>33</v>
      </c>
      <c r="HR31" s="5" t="s">
        <v>33</v>
      </c>
      <c r="HT31" s="5" t="s">
        <v>33</v>
      </c>
      <c r="HX31" s="5" t="s">
        <v>33</v>
      </c>
      <c r="HZ31" s="5" t="s">
        <v>33</v>
      </c>
      <c r="IB31" s="5" t="s">
        <v>33</v>
      </c>
      <c r="ID31" s="5" t="s">
        <v>33</v>
      </c>
      <c r="IG31" s="2"/>
      <c r="IH31" s="5" t="s">
        <v>33</v>
      </c>
      <c r="IJ31" s="5" t="s">
        <v>33</v>
      </c>
      <c r="IL31" s="5" t="s">
        <v>33</v>
      </c>
      <c r="IN31" s="5" t="s">
        <v>33</v>
      </c>
      <c r="IR31" s="5" t="s">
        <v>33</v>
      </c>
      <c r="IT31" s="5" t="s">
        <v>33</v>
      </c>
      <c r="IV31" s="5" t="s">
        <v>33</v>
      </c>
      <c r="IX31" s="5" t="s">
        <v>33</v>
      </c>
      <c r="JB31" s="5" t="s">
        <v>33</v>
      </c>
      <c r="JD31" s="5" t="s">
        <v>33</v>
      </c>
      <c r="JF31" s="5" t="s">
        <v>33</v>
      </c>
      <c r="JH31" s="5" t="s">
        <v>33</v>
      </c>
      <c r="JK31" s="2"/>
      <c r="JL31" s="5" t="s">
        <v>33</v>
      </c>
      <c r="JN31" s="5" t="s">
        <v>33</v>
      </c>
      <c r="JP31" s="5" t="s">
        <v>33</v>
      </c>
      <c r="JR31" s="5" t="s">
        <v>33</v>
      </c>
      <c r="JV31" s="5" t="s">
        <v>33</v>
      </c>
      <c r="JX31" s="5" t="s">
        <v>33</v>
      </c>
      <c r="JZ31" s="5" t="s">
        <v>33</v>
      </c>
      <c r="KB31" s="5" t="s">
        <v>33</v>
      </c>
      <c r="KF31" s="5" t="s">
        <v>33</v>
      </c>
      <c r="KH31" s="5" t="s">
        <v>33</v>
      </c>
      <c r="KJ31" s="5" t="s">
        <v>33</v>
      </c>
      <c r="KL31" s="5" t="s">
        <v>33</v>
      </c>
    </row>
    <row r="32" spans="1:299" x14ac:dyDescent="0.25">
      <c r="A32" s="2"/>
      <c r="B32" s="5">
        <v>1</v>
      </c>
      <c r="C32" s="5">
        <v>200</v>
      </c>
      <c r="D32" s="5">
        <v>1</v>
      </c>
      <c r="E32" s="5">
        <v>194</v>
      </c>
      <c r="F32" s="5">
        <v>1</v>
      </c>
      <c r="G32" s="5">
        <v>195</v>
      </c>
      <c r="H32" s="5">
        <v>1</v>
      </c>
      <c r="I32" s="5">
        <v>195</v>
      </c>
      <c r="L32" s="5">
        <v>1</v>
      </c>
      <c r="M32" s="5">
        <v>185</v>
      </c>
      <c r="N32" s="5">
        <v>1</v>
      </c>
      <c r="O32" s="5">
        <v>183</v>
      </c>
      <c r="P32" s="5">
        <v>1</v>
      </c>
      <c r="Q32" s="5">
        <v>181</v>
      </c>
      <c r="R32" s="5">
        <v>1</v>
      </c>
      <c r="S32" s="5">
        <v>182</v>
      </c>
      <c r="V32" s="5">
        <v>1</v>
      </c>
      <c r="W32" s="5">
        <v>177</v>
      </c>
      <c r="X32" s="5">
        <v>1</v>
      </c>
      <c r="Y32" s="5">
        <v>177</v>
      </c>
      <c r="Z32" s="5">
        <v>1</v>
      </c>
      <c r="AA32" s="5">
        <v>174</v>
      </c>
      <c r="AB32" s="5">
        <v>1</v>
      </c>
      <c r="AC32" s="5">
        <v>174</v>
      </c>
      <c r="AE32" s="2"/>
      <c r="AF32" s="5">
        <v>1</v>
      </c>
      <c r="AG32" s="5">
        <v>244</v>
      </c>
      <c r="AH32" s="5">
        <v>1</v>
      </c>
      <c r="AI32" s="5">
        <v>215</v>
      </c>
      <c r="AJ32" s="5">
        <v>1</v>
      </c>
      <c r="AK32" s="5">
        <v>197</v>
      </c>
      <c r="AL32" s="5">
        <v>1</v>
      </c>
      <c r="AM32" s="5">
        <v>194</v>
      </c>
      <c r="AP32" s="5">
        <v>1</v>
      </c>
      <c r="AQ32" s="5">
        <v>217</v>
      </c>
      <c r="AR32" s="5">
        <v>1</v>
      </c>
      <c r="AS32" s="5">
        <v>218</v>
      </c>
      <c r="AT32" s="5">
        <v>1</v>
      </c>
      <c r="AU32" s="5">
        <v>201</v>
      </c>
      <c r="AV32" s="5">
        <v>1</v>
      </c>
      <c r="AW32" s="5">
        <v>210</v>
      </c>
      <c r="AZ32" s="5">
        <v>1</v>
      </c>
      <c r="BA32" s="5">
        <v>171</v>
      </c>
      <c r="BB32" s="5">
        <v>1</v>
      </c>
      <c r="BC32" s="5">
        <v>171</v>
      </c>
      <c r="BD32" s="5">
        <v>1</v>
      </c>
      <c r="BE32" s="5">
        <v>162</v>
      </c>
      <c r="BF32" s="5">
        <v>1</v>
      </c>
      <c r="BG32" s="5">
        <v>160</v>
      </c>
      <c r="BJ32" s="5">
        <v>1</v>
      </c>
      <c r="BK32" s="5">
        <v>156</v>
      </c>
      <c r="BL32" s="5">
        <v>1</v>
      </c>
      <c r="BM32" s="5">
        <v>160</v>
      </c>
      <c r="BN32" s="5">
        <v>1</v>
      </c>
      <c r="BO32" s="5">
        <v>159</v>
      </c>
      <c r="BP32" s="5">
        <v>1</v>
      </c>
      <c r="BQ32" s="5">
        <v>166</v>
      </c>
      <c r="BT32" s="5">
        <v>1</v>
      </c>
      <c r="BU32" s="5">
        <v>164</v>
      </c>
      <c r="BV32" s="5">
        <v>1</v>
      </c>
      <c r="BW32" s="5">
        <v>161</v>
      </c>
      <c r="BX32" s="5">
        <v>1</v>
      </c>
      <c r="BY32" s="5">
        <v>163</v>
      </c>
      <c r="BZ32" s="5">
        <v>1</v>
      </c>
      <c r="CA32" s="5">
        <v>164</v>
      </c>
      <c r="CC32" s="2"/>
      <c r="CD32" s="5">
        <v>1</v>
      </c>
      <c r="CE32" s="5">
        <v>174</v>
      </c>
      <c r="CF32" s="5">
        <v>1</v>
      </c>
      <c r="CG32" s="5">
        <v>176</v>
      </c>
      <c r="CH32" s="5">
        <v>1</v>
      </c>
      <c r="CI32" s="5">
        <v>187</v>
      </c>
      <c r="CJ32" s="5">
        <v>1</v>
      </c>
      <c r="CK32" s="5">
        <v>199</v>
      </c>
      <c r="CN32" s="5">
        <v>1</v>
      </c>
      <c r="CO32" s="5">
        <v>191</v>
      </c>
      <c r="CP32" s="5">
        <v>1</v>
      </c>
      <c r="CQ32" s="5">
        <v>179</v>
      </c>
      <c r="CR32" s="5">
        <v>1</v>
      </c>
      <c r="CS32" s="5">
        <v>179</v>
      </c>
      <c r="CT32" s="5">
        <v>1</v>
      </c>
      <c r="CU32" s="5">
        <v>190</v>
      </c>
      <c r="CX32" s="5">
        <v>1</v>
      </c>
      <c r="CY32" s="5">
        <v>212</v>
      </c>
      <c r="CZ32" s="5">
        <v>1</v>
      </c>
      <c r="DA32" s="5">
        <v>208</v>
      </c>
      <c r="DB32" s="5">
        <v>1</v>
      </c>
      <c r="DC32" s="5">
        <v>207</v>
      </c>
      <c r="DD32" s="5">
        <v>1</v>
      </c>
      <c r="DE32" s="5">
        <v>208</v>
      </c>
      <c r="DH32" s="5">
        <v>1</v>
      </c>
      <c r="DI32" s="5">
        <v>187</v>
      </c>
      <c r="DJ32" s="5">
        <v>1</v>
      </c>
      <c r="DK32" s="5">
        <v>185</v>
      </c>
      <c r="DL32" s="5">
        <v>1</v>
      </c>
      <c r="DM32" s="5">
        <v>193</v>
      </c>
      <c r="DN32" s="5">
        <v>1</v>
      </c>
      <c r="DO32" s="5">
        <v>193</v>
      </c>
      <c r="DQ32" s="2"/>
      <c r="DR32" s="5">
        <v>1</v>
      </c>
      <c r="DS32" s="5">
        <v>205</v>
      </c>
      <c r="DT32" s="5">
        <v>1</v>
      </c>
      <c r="DU32" s="5">
        <v>198</v>
      </c>
      <c r="DV32" s="5">
        <v>1</v>
      </c>
      <c r="DW32" s="5">
        <v>195</v>
      </c>
      <c r="DX32" s="5">
        <v>1</v>
      </c>
      <c r="DY32" s="5">
        <v>194</v>
      </c>
      <c r="EB32" s="5">
        <v>1</v>
      </c>
      <c r="EC32" s="5">
        <v>169</v>
      </c>
      <c r="ED32" s="5">
        <v>1</v>
      </c>
      <c r="EE32" s="5">
        <v>176</v>
      </c>
      <c r="EF32" s="5">
        <v>1</v>
      </c>
      <c r="EG32" s="5">
        <v>174</v>
      </c>
      <c r="EH32" s="5">
        <v>1</v>
      </c>
      <c r="EI32" s="5">
        <v>169</v>
      </c>
      <c r="EL32" s="5">
        <v>1</v>
      </c>
      <c r="EM32" s="5">
        <v>182</v>
      </c>
      <c r="EN32" s="5">
        <v>1</v>
      </c>
      <c r="EO32" s="5">
        <v>176</v>
      </c>
      <c r="EP32" s="5">
        <v>1</v>
      </c>
      <c r="EQ32" s="5">
        <v>175</v>
      </c>
      <c r="ER32" s="5">
        <v>1</v>
      </c>
      <c r="ES32" s="5">
        <v>180</v>
      </c>
      <c r="EU32" s="2"/>
      <c r="EV32" s="5">
        <v>1</v>
      </c>
      <c r="EW32" s="5">
        <v>167</v>
      </c>
      <c r="EX32" s="5">
        <v>1</v>
      </c>
      <c r="EY32" s="5">
        <v>169</v>
      </c>
      <c r="EZ32" s="5">
        <v>1</v>
      </c>
      <c r="FA32" s="5">
        <v>179</v>
      </c>
      <c r="FB32" s="5">
        <v>1</v>
      </c>
      <c r="FC32" s="5">
        <v>185</v>
      </c>
      <c r="FF32" s="5">
        <v>1</v>
      </c>
      <c r="FG32" s="5">
        <v>165</v>
      </c>
      <c r="FH32" s="5">
        <v>1</v>
      </c>
      <c r="FI32" s="5">
        <v>167</v>
      </c>
      <c r="FJ32" s="5">
        <v>1</v>
      </c>
      <c r="FK32" s="5">
        <v>168</v>
      </c>
      <c r="FL32" s="5">
        <v>1</v>
      </c>
      <c r="FM32" s="5">
        <v>171</v>
      </c>
      <c r="FP32" s="5">
        <v>1</v>
      </c>
      <c r="FQ32" s="5">
        <v>176</v>
      </c>
      <c r="FR32" s="5">
        <v>1</v>
      </c>
      <c r="FS32" s="5">
        <v>177</v>
      </c>
      <c r="FT32" s="5">
        <v>1</v>
      </c>
      <c r="FU32" s="5">
        <v>176</v>
      </c>
      <c r="FV32" s="5">
        <v>1</v>
      </c>
      <c r="FW32" s="5">
        <v>172</v>
      </c>
      <c r="FY32" s="2"/>
      <c r="FZ32" s="5">
        <v>1</v>
      </c>
      <c r="GA32" s="5">
        <v>177</v>
      </c>
      <c r="GB32" s="5">
        <v>1</v>
      </c>
      <c r="GC32" s="5">
        <v>180</v>
      </c>
      <c r="GD32" s="5">
        <v>1</v>
      </c>
      <c r="GE32" s="5">
        <v>167</v>
      </c>
      <c r="GF32" s="5">
        <v>1</v>
      </c>
      <c r="GG32" s="5">
        <v>168</v>
      </c>
      <c r="GJ32" s="5">
        <v>1</v>
      </c>
      <c r="GK32" s="5">
        <v>217</v>
      </c>
      <c r="GL32" s="5">
        <v>1</v>
      </c>
      <c r="GM32" s="5">
        <v>217</v>
      </c>
      <c r="GN32" s="5">
        <v>1</v>
      </c>
      <c r="GO32" s="5">
        <v>224</v>
      </c>
      <c r="GP32" s="5">
        <v>1</v>
      </c>
      <c r="GQ32" s="5">
        <v>219</v>
      </c>
      <c r="GT32" s="5">
        <v>1</v>
      </c>
      <c r="GU32" s="5">
        <v>151</v>
      </c>
      <c r="GV32" s="5">
        <v>1</v>
      </c>
      <c r="GW32" s="5">
        <v>151</v>
      </c>
      <c r="GX32" s="5">
        <v>1</v>
      </c>
      <c r="GY32" s="5">
        <v>149</v>
      </c>
      <c r="GZ32" s="5">
        <v>1</v>
      </c>
      <c r="HA32" s="5">
        <v>148</v>
      </c>
      <c r="HC32" s="2"/>
      <c r="HD32" s="5">
        <v>1</v>
      </c>
      <c r="HE32" s="5">
        <v>192</v>
      </c>
      <c r="HF32" s="5">
        <v>1</v>
      </c>
      <c r="HG32" s="5">
        <v>183</v>
      </c>
      <c r="HH32" s="5">
        <v>1</v>
      </c>
      <c r="HI32" s="5">
        <v>175</v>
      </c>
      <c r="HJ32" s="5">
        <v>1</v>
      </c>
      <c r="HK32" s="5">
        <v>173</v>
      </c>
      <c r="HN32" s="5">
        <v>1</v>
      </c>
      <c r="HO32" s="5">
        <v>171</v>
      </c>
      <c r="HP32" s="5">
        <v>1</v>
      </c>
      <c r="HQ32" s="5">
        <v>178</v>
      </c>
      <c r="HR32" s="5">
        <v>1</v>
      </c>
      <c r="HS32" s="5">
        <v>179</v>
      </c>
      <c r="HT32" s="5">
        <v>1</v>
      </c>
      <c r="HU32" s="5">
        <v>194</v>
      </c>
      <c r="HX32" s="5">
        <v>1</v>
      </c>
      <c r="HY32" s="5">
        <v>204</v>
      </c>
      <c r="HZ32" s="5">
        <v>1</v>
      </c>
      <c r="IA32" s="5">
        <v>216</v>
      </c>
      <c r="IB32" s="5">
        <v>1</v>
      </c>
      <c r="IC32" s="5">
        <v>192</v>
      </c>
      <c r="ID32" s="5">
        <v>1</v>
      </c>
      <c r="IE32" s="5">
        <v>192</v>
      </c>
      <c r="IG32" s="2"/>
      <c r="IH32" s="5">
        <v>1</v>
      </c>
      <c r="II32" s="5">
        <v>170</v>
      </c>
      <c r="IJ32" s="5">
        <v>1</v>
      </c>
      <c r="IK32" s="5">
        <v>170</v>
      </c>
      <c r="IL32" s="5">
        <v>1</v>
      </c>
      <c r="IM32" s="5">
        <v>172</v>
      </c>
      <c r="IN32" s="5">
        <v>1</v>
      </c>
      <c r="IO32" s="5">
        <v>175</v>
      </c>
      <c r="IR32" s="5">
        <v>1</v>
      </c>
      <c r="IS32" s="5">
        <v>218</v>
      </c>
      <c r="IT32" s="5">
        <v>1</v>
      </c>
      <c r="IU32" s="5">
        <v>234</v>
      </c>
      <c r="IV32" s="5">
        <v>1</v>
      </c>
      <c r="IW32" s="5">
        <v>223</v>
      </c>
      <c r="IX32" s="5">
        <v>1</v>
      </c>
      <c r="IY32" s="5">
        <v>234</v>
      </c>
      <c r="JB32" s="5">
        <v>1</v>
      </c>
      <c r="JC32" s="5">
        <v>388</v>
      </c>
      <c r="JD32" s="5">
        <v>1</v>
      </c>
      <c r="JE32" s="5">
        <v>408</v>
      </c>
      <c r="JF32" s="5">
        <v>1</v>
      </c>
      <c r="JG32" s="5">
        <v>389</v>
      </c>
      <c r="JH32" s="5">
        <v>1</v>
      </c>
      <c r="JI32" s="5">
        <v>397</v>
      </c>
      <c r="JK32" s="2"/>
      <c r="JL32" s="5">
        <v>1</v>
      </c>
      <c r="JM32" s="5">
        <v>168</v>
      </c>
      <c r="JN32" s="5">
        <v>1</v>
      </c>
      <c r="JO32" s="5">
        <v>168</v>
      </c>
      <c r="JP32" s="5">
        <v>1</v>
      </c>
      <c r="JQ32" s="5">
        <v>164</v>
      </c>
      <c r="JR32" s="5">
        <v>1</v>
      </c>
      <c r="JS32" s="5">
        <v>163</v>
      </c>
      <c r="JV32" s="5">
        <v>1</v>
      </c>
      <c r="JW32" s="5">
        <v>113</v>
      </c>
      <c r="JX32" s="5">
        <v>1</v>
      </c>
      <c r="JY32" s="5">
        <v>112</v>
      </c>
      <c r="JZ32" s="5">
        <v>1</v>
      </c>
      <c r="KA32" s="5">
        <v>112</v>
      </c>
      <c r="KB32" s="5">
        <v>1</v>
      </c>
      <c r="KC32" s="5">
        <v>113</v>
      </c>
      <c r="KF32" s="5">
        <v>1</v>
      </c>
      <c r="KG32" s="5">
        <v>213</v>
      </c>
      <c r="KH32" s="5">
        <v>1</v>
      </c>
      <c r="KI32" s="5">
        <v>205</v>
      </c>
      <c r="KJ32" s="5">
        <v>1</v>
      </c>
      <c r="KK32" s="5">
        <v>197</v>
      </c>
      <c r="KL32" s="5">
        <v>1</v>
      </c>
      <c r="KM32" s="5">
        <v>190</v>
      </c>
    </row>
    <row r="33" spans="1:299" x14ac:dyDescent="0.25">
      <c r="A33" s="2"/>
      <c r="B33" s="5">
        <v>2</v>
      </c>
      <c r="C33" s="5">
        <v>200</v>
      </c>
      <c r="D33" s="5">
        <v>2</v>
      </c>
      <c r="E33" s="5">
        <v>201</v>
      </c>
      <c r="F33" s="5">
        <v>2</v>
      </c>
      <c r="G33" s="5">
        <v>201</v>
      </c>
      <c r="H33" s="5">
        <v>2</v>
      </c>
      <c r="I33" s="5">
        <v>205</v>
      </c>
      <c r="L33" s="5">
        <v>2</v>
      </c>
      <c r="M33" s="5">
        <v>191</v>
      </c>
      <c r="N33" s="5">
        <v>2</v>
      </c>
      <c r="O33" s="5">
        <v>191</v>
      </c>
      <c r="P33" s="5">
        <v>2</v>
      </c>
      <c r="Q33" s="5">
        <v>192</v>
      </c>
      <c r="R33" s="5">
        <v>2</v>
      </c>
      <c r="S33" s="5">
        <v>195</v>
      </c>
      <c r="V33" s="5">
        <v>2</v>
      </c>
      <c r="W33" s="5">
        <v>189</v>
      </c>
      <c r="X33" s="5">
        <v>2</v>
      </c>
      <c r="Y33" s="5">
        <v>189</v>
      </c>
      <c r="Z33" s="5">
        <v>2</v>
      </c>
      <c r="AA33" s="5">
        <v>183</v>
      </c>
      <c r="AB33" s="5">
        <v>2</v>
      </c>
      <c r="AC33" s="5">
        <v>186</v>
      </c>
      <c r="AE33" s="2"/>
      <c r="AF33" s="5">
        <v>2</v>
      </c>
      <c r="AG33" s="5">
        <v>236</v>
      </c>
      <c r="AH33" s="5">
        <v>2</v>
      </c>
      <c r="AI33" s="5">
        <v>218</v>
      </c>
      <c r="AJ33" s="5">
        <v>2</v>
      </c>
      <c r="AK33" s="5">
        <v>205</v>
      </c>
      <c r="AL33" s="5">
        <v>2</v>
      </c>
      <c r="AM33" s="5">
        <v>207</v>
      </c>
      <c r="AP33" s="5">
        <v>2</v>
      </c>
      <c r="AQ33" s="5">
        <v>228</v>
      </c>
      <c r="AR33" s="5">
        <v>2</v>
      </c>
      <c r="AS33" s="5">
        <v>222</v>
      </c>
      <c r="AT33" s="5">
        <v>2</v>
      </c>
      <c r="AU33" s="5">
        <v>216</v>
      </c>
      <c r="AV33" s="5">
        <v>2</v>
      </c>
      <c r="AW33" s="5">
        <v>221</v>
      </c>
      <c r="AZ33" s="5">
        <v>2</v>
      </c>
      <c r="BA33" s="5">
        <v>176</v>
      </c>
      <c r="BB33" s="5">
        <v>2</v>
      </c>
      <c r="BC33" s="5">
        <v>176</v>
      </c>
      <c r="BD33" s="5">
        <v>2</v>
      </c>
      <c r="BE33" s="5">
        <v>167</v>
      </c>
      <c r="BF33" s="5">
        <v>2</v>
      </c>
      <c r="BG33" s="5">
        <v>167</v>
      </c>
      <c r="BJ33" s="5">
        <v>2</v>
      </c>
      <c r="BK33" s="5">
        <v>162</v>
      </c>
      <c r="BL33" s="5">
        <v>2</v>
      </c>
      <c r="BM33" s="5">
        <v>164</v>
      </c>
      <c r="BN33" s="5">
        <v>2</v>
      </c>
      <c r="BO33" s="5">
        <v>165</v>
      </c>
      <c r="BP33" s="5">
        <v>2</v>
      </c>
      <c r="BQ33" s="5">
        <v>173</v>
      </c>
      <c r="BT33" s="5">
        <v>2</v>
      </c>
      <c r="BU33" s="5">
        <v>172</v>
      </c>
      <c r="BV33" s="5">
        <v>2</v>
      </c>
      <c r="BW33" s="5">
        <v>173</v>
      </c>
      <c r="BX33" s="5">
        <v>2</v>
      </c>
      <c r="BY33" s="5">
        <v>173</v>
      </c>
      <c r="BZ33" s="5">
        <v>2</v>
      </c>
      <c r="CA33" s="5">
        <v>172</v>
      </c>
      <c r="CC33" s="2"/>
      <c r="CD33" s="5">
        <v>2</v>
      </c>
      <c r="CE33" s="5">
        <v>179</v>
      </c>
      <c r="CF33" s="5">
        <v>2</v>
      </c>
      <c r="CG33" s="5">
        <v>187</v>
      </c>
      <c r="CH33" s="5">
        <v>2</v>
      </c>
      <c r="CI33" s="5">
        <v>198</v>
      </c>
      <c r="CJ33" s="5">
        <v>2</v>
      </c>
      <c r="CK33" s="5">
        <v>210</v>
      </c>
      <c r="CN33" s="5">
        <v>2</v>
      </c>
      <c r="CO33" s="5">
        <v>194</v>
      </c>
      <c r="CP33" s="5">
        <v>2</v>
      </c>
      <c r="CQ33" s="5">
        <v>189</v>
      </c>
      <c r="CR33" s="5">
        <v>2</v>
      </c>
      <c r="CS33" s="5">
        <v>190</v>
      </c>
      <c r="CT33" s="5">
        <v>2</v>
      </c>
      <c r="CU33" s="5">
        <v>200</v>
      </c>
      <c r="CX33" s="5">
        <v>2</v>
      </c>
      <c r="CY33" s="5">
        <v>220</v>
      </c>
      <c r="CZ33" s="5">
        <v>2</v>
      </c>
      <c r="DA33" s="5">
        <v>216</v>
      </c>
      <c r="DB33" s="5">
        <v>2</v>
      </c>
      <c r="DC33" s="5">
        <v>219</v>
      </c>
      <c r="DD33" s="5">
        <v>2</v>
      </c>
      <c r="DE33" s="5">
        <v>219</v>
      </c>
      <c r="DH33" s="5">
        <v>2</v>
      </c>
      <c r="DI33" s="5">
        <v>199</v>
      </c>
      <c r="DJ33" s="5">
        <v>2</v>
      </c>
      <c r="DK33" s="5">
        <v>199</v>
      </c>
      <c r="DL33" s="5">
        <v>2</v>
      </c>
      <c r="DM33" s="5">
        <v>202</v>
      </c>
      <c r="DN33" s="5">
        <v>2</v>
      </c>
      <c r="DO33" s="5">
        <v>202</v>
      </c>
      <c r="DQ33" s="2"/>
      <c r="DR33" s="5">
        <v>2</v>
      </c>
      <c r="DS33" s="5">
        <v>217</v>
      </c>
      <c r="DT33" s="5">
        <v>2</v>
      </c>
      <c r="DU33" s="5">
        <v>208</v>
      </c>
      <c r="DV33" s="5">
        <v>2</v>
      </c>
      <c r="DW33" s="5">
        <v>206</v>
      </c>
      <c r="DX33" s="5">
        <v>2</v>
      </c>
      <c r="DY33" s="5">
        <v>203</v>
      </c>
      <c r="EB33" s="5">
        <v>2</v>
      </c>
      <c r="EC33" s="5">
        <v>180</v>
      </c>
      <c r="ED33" s="5">
        <v>2</v>
      </c>
      <c r="EE33" s="5">
        <v>186</v>
      </c>
      <c r="EF33" s="5">
        <v>2</v>
      </c>
      <c r="EG33" s="5">
        <v>185</v>
      </c>
      <c r="EH33" s="5">
        <v>2</v>
      </c>
      <c r="EI33" s="5">
        <v>178</v>
      </c>
      <c r="EL33" s="5">
        <v>2</v>
      </c>
      <c r="EM33" s="5">
        <v>188</v>
      </c>
      <c r="EN33" s="5">
        <v>2</v>
      </c>
      <c r="EO33" s="5">
        <v>187</v>
      </c>
      <c r="EP33" s="5">
        <v>2</v>
      </c>
      <c r="EQ33" s="5">
        <v>184</v>
      </c>
      <c r="ER33" s="5">
        <v>2</v>
      </c>
      <c r="ES33" s="5">
        <v>189</v>
      </c>
      <c r="EU33" s="2"/>
      <c r="EV33" s="5">
        <v>2</v>
      </c>
      <c r="EW33" s="5">
        <v>179</v>
      </c>
      <c r="EX33" s="5">
        <v>2</v>
      </c>
      <c r="EY33" s="5">
        <v>178</v>
      </c>
      <c r="EZ33" s="5">
        <v>2</v>
      </c>
      <c r="FA33" s="5">
        <v>189</v>
      </c>
      <c r="FB33" s="5">
        <v>2</v>
      </c>
      <c r="FC33" s="5">
        <v>198</v>
      </c>
      <c r="FF33" s="5">
        <v>2</v>
      </c>
      <c r="FG33" s="5">
        <v>175</v>
      </c>
      <c r="FH33" s="5">
        <v>2</v>
      </c>
      <c r="FI33" s="5">
        <v>178</v>
      </c>
      <c r="FJ33" s="5">
        <v>2</v>
      </c>
      <c r="FK33" s="5">
        <v>177</v>
      </c>
      <c r="FL33" s="5">
        <v>2</v>
      </c>
      <c r="FM33" s="5">
        <v>183</v>
      </c>
      <c r="FP33" s="5">
        <v>2</v>
      </c>
      <c r="FQ33" s="5">
        <v>189</v>
      </c>
      <c r="FR33" s="5">
        <v>2</v>
      </c>
      <c r="FS33" s="5">
        <v>186</v>
      </c>
      <c r="FT33" s="5">
        <v>2</v>
      </c>
      <c r="FU33" s="5">
        <v>185</v>
      </c>
      <c r="FV33" s="5">
        <v>2</v>
      </c>
      <c r="FW33" s="5">
        <v>187</v>
      </c>
      <c r="FY33" s="2"/>
      <c r="FZ33" s="5">
        <v>2</v>
      </c>
      <c r="GA33" s="5">
        <v>186</v>
      </c>
      <c r="GB33" s="5">
        <v>2</v>
      </c>
      <c r="GC33" s="5">
        <v>187</v>
      </c>
      <c r="GD33" s="5">
        <v>2</v>
      </c>
      <c r="GE33" s="5">
        <v>179</v>
      </c>
      <c r="GF33" s="5">
        <v>2</v>
      </c>
      <c r="GG33" s="5">
        <v>179</v>
      </c>
      <c r="GJ33" s="5">
        <v>2</v>
      </c>
      <c r="GK33" s="5">
        <v>226</v>
      </c>
      <c r="GL33" s="5">
        <v>2</v>
      </c>
      <c r="GM33" s="5">
        <v>226</v>
      </c>
      <c r="GN33" s="5">
        <v>2</v>
      </c>
      <c r="GO33" s="5">
        <v>227</v>
      </c>
      <c r="GP33" s="5">
        <v>2</v>
      </c>
      <c r="GQ33" s="5">
        <v>236</v>
      </c>
      <c r="GT33" s="5">
        <v>2</v>
      </c>
      <c r="GU33" s="5">
        <v>157</v>
      </c>
      <c r="GV33" s="5">
        <v>2</v>
      </c>
      <c r="GW33" s="5">
        <v>157</v>
      </c>
      <c r="GX33" s="5">
        <v>2</v>
      </c>
      <c r="GY33" s="5">
        <v>156</v>
      </c>
      <c r="GZ33" s="5">
        <v>2</v>
      </c>
      <c r="HA33" s="5">
        <v>154</v>
      </c>
      <c r="HC33" s="2"/>
      <c r="HD33" s="5">
        <v>2</v>
      </c>
      <c r="HE33" s="5">
        <v>184</v>
      </c>
      <c r="HF33" s="5">
        <v>2</v>
      </c>
      <c r="HG33" s="5">
        <v>187</v>
      </c>
      <c r="HH33" s="5">
        <v>2</v>
      </c>
      <c r="HI33" s="5">
        <v>185</v>
      </c>
      <c r="HJ33" s="5">
        <v>2</v>
      </c>
      <c r="HK33" s="5">
        <v>182</v>
      </c>
      <c r="HN33" s="5">
        <v>2</v>
      </c>
      <c r="HO33" s="5">
        <v>180</v>
      </c>
      <c r="HP33" s="5">
        <v>2</v>
      </c>
      <c r="HQ33" s="5">
        <v>179</v>
      </c>
      <c r="HR33" s="5">
        <v>2</v>
      </c>
      <c r="HS33" s="5">
        <v>189</v>
      </c>
      <c r="HT33" s="5">
        <v>2</v>
      </c>
      <c r="HU33" s="5">
        <v>204</v>
      </c>
      <c r="HX33" s="5">
        <v>2</v>
      </c>
      <c r="HY33" s="5">
        <v>204</v>
      </c>
      <c r="HZ33" s="5">
        <v>2</v>
      </c>
      <c r="IA33" s="5">
        <v>226</v>
      </c>
      <c r="IB33" s="5">
        <v>2</v>
      </c>
      <c r="IC33" s="5">
        <v>201</v>
      </c>
      <c r="ID33" s="5">
        <v>2</v>
      </c>
      <c r="IE33" s="5">
        <v>206</v>
      </c>
      <c r="IG33" s="2"/>
      <c r="IH33" s="5">
        <v>2</v>
      </c>
      <c r="II33" s="5">
        <v>181</v>
      </c>
      <c r="IJ33" s="5">
        <v>2</v>
      </c>
      <c r="IK33" s="5">
        <v>181</v>
      </c>
      <c r="IL33" s="5">
        <v>2</v>
      </c>
      <c r="IM33" s="5">
        <v>182</v>
      </c>
      <c r="IN33" s="5">
        <v>2</v>
      </c>
      <c r="IO33" s="5">
        <v>184</v>
      </c>
      <c r="IR33" s="5">
        <v>2</v>
      </c>
      <c r="IS33" s="5">
        <v>237</v>
      </c>
      <c r="IT33" s="5">
        <v>2</v>
      </c>
      <c r="IU33" s="5">
        <v>239</v>
      </c>
      <c r="IV33" s="5">
        <v>2</v>
      </c>
      <c r="IW33" s="5">
        <v>240</v>
      </c>
      <c r="IX33" s="5">
        <v>2</v>
      </c>
      <c r="IY33" s="5">
        <v>248</v>
      </c>
      <c r="JB33" s="5">
        <v>2</v>
      </c>
      <c r="JC33" s="5">
        <v>414</v>
      </c>
      <c r="JD33" s="5">
        <v>2</v>
      </c>
      <c r="JE33" s="5">
        <v>421</v>
      </c>
      <c r="JF33" s="5">
        <v>2</v>
      </c>
      <c r="JG33" s="5">
        <v>420</v>
      </c>
      <c r="JH33" s="5">
        <v>2</v>
      </c>
      <c r="JI33" s="5">
        <v>418</v>
      </c>
      <c r="JK33" s="2"/>
      <c r="JL33" s="5">
        <v>2</v>
      </c>
      <c r="JM33" s="5">
        <v>174</v>
      </c>
      <c r="JN33" s="5">
        <v>2</v>
      </c>
      <c r="JO33" s="5">
        <v>174</v>
      </c>
      <c r="JP33" s="5">
        <v>2</v>
      </c>
      <c r="JQ33" s="5">
        <v>173</v>
      </c>
      <c r="JR33" s="5">
        <v>2</v>
      </c>
      <c r="JS33" s="5">
        <v>172</v>
      </c>
      <c r="JV33" s="5">
        <v>2</v>
      </c>
      <c r="JW33" s="5">
        <v>199</v>
      </c>
      <c r="JX33" s="5">
        <v>2</v>
      </c>
      <c r="JY33" s="5">
        <v>117</v>
      </c>
      <c r="JZ33" s="5">
        <v>2</v>
      </c>
      <c r="KA33" s="5">
        <v>117</v>
      </c>
      <c r="KB33" s="5">
        <v>2</v>
      </c>
      <c r="KC33" s="5">
        <v>116</v>
      </c>
      <c r="KF33" s="5">
        <v>2</v>
      </c>
      <c r="KG33" s="5">
        <v>225</v>
      </c>
      <c r="KH33" s="5">
        <v>2</v>
      </c>
      <c r="KI33" s="5">
        <v>219</v>
      </c>
      <c r="KJ33" s="5">
        <v>2</v>
      </c>
      <c r="KK33" s="5">
        <v>209</v>
      </c>
      <c r="KL33" s="5">
        <v>2</v>
      </c>
      <c r="KM33" s="5">
        <v>206</v>
      </c>
    </row>
    <row r="34" spans="1:299" x14ac:dyDescent="0.25">
      <c r="A34" s="2"/>
      <c r="B34" s="5">
        <v>3</v>
      </c>
      <c r="C34" s="5">
        <v>190</v>
      </c>
      <c r="D34" s="5">
        <v>3</v>
      </c>
      <c r="E34" s="5">
        <v>189</v>
      </c>
      <c r="F34" s="5">
        <v>3</v>
      </c>
      <c r="G34" s="5">
        <v>192</v>
      </c>
      <c r="H34" s="5">
        <v>3</v>
      </c>
      <c r="I34" s="5">
        <v>195</v>
      </c>
      <c r="L34" s="5">
        <v>3</v>
      </c>
      <c r="M34" s="5">
        <v>182</v>
      </c>
      <c r="N34" s="5">
        <v>3</v>
      </c>
      <c r="O34" s="5">
        <v>181</v>
      </c>
      <c r="P34" s="5">
        <v>3</v>
      </c>
      <c r="Q34" s="5">
        <v>184</v>
      </c>
      <c r="R34" s="5">
        <v>3</v>
      </c>
      <c r="S34" s="5">
        <v>181</v>
      </c>
      <c r="V34" s="5">
        <v>3</v>
      </c>
      <c r="W34" s="5">
        <v>179</v>
      </c>
      <c r="X34" s="5">
        <v>3</v>
      </c>
      <c r="Y34" s="5">
        <v>179</v>
      </c>
      <c r="Z34" s="5">
        <v>3</v>
      </c>
      <c r="AA34" s="5">
        <v>173</v>
      </c>
      <c r="AB34" s="5">
        <v>3</v>
      </c>
      <c r="AC34" s="5">
        <v>176</v>
      </c>
      <c r="AE34" s="2"/>
      <c r="AF34" s="5">
        <v>3</v>
      </c>
      <c r="AG34" s="5">
        <v>232</v>
      </c>
      <c r="AH34" s="5">
        <v>3</v>
      </c>
      <c r="AI34" s="5">
        <v>208</v>
      </c>
      <c r="AJ34" s="5">
        <v>3</v>
      </c>
      <c r="AK34" s="5">
        <v>201</v>
      </c>
      <c r="AL34" s="5">
        <v>3</v>
      </c>
      <c r="AM34" s="5">
        <v>201</v>
      </c>
      <c r="AP34" s="5">
        <v>3</v>
      </c>
      <c r="AQ34" s="5">
        <v>227</v>
      </c>
      <c r="AR34" s="5">
        <v>3</v>
      </c>
      <c r="AS34" s="5">
        <v>219</v>
      </c>
      <c r="AT34" s="5">
        <v>3</v>
      </c>
      <c r="AU34" s="5">
        <v>212</v>
      </c>
      <c r="AV34" s="5">
        <v>3</v>
      </c>
      <c r="AW34" s="5">
        <v>215</v>
      </c>
      <c r="AZ34" s="5">
        <v>3</v>
      </c>
      <c r="BA34" s="5">
        <v>175</v>
      </c>
      <c r="BB34" s="5">
        <v>3</v>
      </c>
      <c r="BC34" s="5">
        <v>175</v>
      </c>
      <c r="BD34" s="5">
        <v>3</v>
      </c>
      <c r="BE34" s="5">
        <v>167</v>
      </c>
      <c r="BF34" s="5">
        <v>3</v>
      </c>
      <c r="BG34" s="5">
        <v>167</v>
      </c>
      <c r="BJ34" s="5">
        <v>3</v>
      </c>
      <c r="BK34" s="5">
        <v>162</v>
      </c>
      <c r="BL34" s="5">
        <v>3</v>
      </c>
      <c r="BM34" s="5">
        <v>165</v>
      </c>
      <c r="BN34" s="5">
        <v>3</v>
      </c>
      <c r="BO34" s="5">
        <v>164</v>
      </c>
      <c r="BP34" s="5">
        <v>3</v>
      </c>
      <c r="BQ34" s="5">
        <v>169</v>
      </c>
      <c r="BT34" s="5">
        <v>3</v>
      </c>
      <c r="BU34" s="5">
        <v>173</v>
      </c>
      <c r="BV34" s="5">
        <v>3</v>
      </c>
      <c r="BW34" s="5">
        <v>172</v>
      </c>
      <c r="BX34" s="5">
        <v>3</v>
      </c>
      <c r="BY34" s="5">
        <v>172</v>
      </c>
      <c r="BZ34" s="5">
        <v>3</v>
      </c>
      <c r="CA34" s="5">
        <v>172</v>
      </c>
      <c r="CC34" s="2"/>
      <c r="CD34" s="5">
        <v>3</v>
      </c>
      <c r="CE34" s="5">
        <v>182</v>
      </c>
      <c r="CF34" s="5">
        <v>3</v>
      </c>
      <c r="CG34" s="5">
        <v>181</v>
      </c>
      <c r="CH34" s="5">
        <v>3</v>
      </c>
      <c r="CI34" s="5">
        <v>196</v>
      </c>
      <c r="CJ34" s="5">
        <v>3</v>
      </c>
      <c r="CK34" s="5">
        <v>205</v>
      </c>
      <c r="CN34" s="5">
        <v>3</v>
      </c>
      <c r="CO34" s="5">
        <v>198</v>
      </c>
      <c r="CP34" s="5">
        <v>3</v>
      </c>
      <c r="CQ34" s="5">
        <v>188</v>
      </c>
      <c r="CR34" s="5">
        <v>3</v>
      </c>
      <c r="CS34" s="5">
        <v>191</v>
      </c>
      <c r="CT34" s="5">
        <v>3</v>
      </c>
      <c r="CU34" s="5">
        <v>197</v>
      </c>
      <c r="CX34" s="5">
        <v>3</v>
      </c>
      <c r="CY34" s="5">
        <v>218</v>
      </c>
      <c r="CZ34" s="5">
        <v>3</v>
      </c>
      <c r="DA34" s="5">
        <v>220</v>
      </c>
      <c r="DB34" s="5">
        <v>3</v>
      </c>
      <c r="DC34" s="5">
        <v>215</v>
      </c>
      <c r="DD34" s="5">
        <v>3</v>
      </c>
      <c r="DE34" s="5">
        <v>215</v>
      </c>
      <c r="DH34" s="5">
        <v>3</v>
      </c>
      <c r="DI34" s="5">
        <v>194</v>
      </c>
      <c r="DJ34" s="5">
        <v>3</v>
      </c>
      <c r="DK34" s="5">
        <v>195</v>
      </c>
      <c r="DL34" s="5">
        <v>3</v>
      </c>
      <c r="DM34" s="5">
        <v>198</v>
      </c>
      <c r="DN34" s="5">
        <v>3</v>
      </c>
      <c r="DO34" s="5">
        <v>196</v>
      </c>
      <c r="DQ34" s="2"/>
      <c r="DR34" s="5">
        <v>3</v>
      </c>
      <c r="DS34" s="5">
        <v>213</v>
      </c>
      <c r="DT34" s="5">
        <v>3</v>
      </c>
      <c r="DU34" s="5">
        <v>211</v>
      </c>
      <c r="DV34" s="5">
        <v>3</v>
      </c>
      <c r="DW34" s="5">
        <v>204</v>
      </c>
      <c r="DX34" s="5">
        <v>3</v>
      </c>
      <c r="DY34" s="5">
        <v>200</v>
      </c>
      <c r="EB34" s="5">
        <v>3</v>
      </c>
      <c r="EC34" s="5">
        <v>180</v>
      </c>
      <c r="ED34" s="5">
        <v>3</v>
      </c>
      <c r="EE34" s="5">
        <v>185</v>
      </c>
      <c r="EF34" s="5">
        <v>3</v>
      </c>
      <c r="EG34" s="5">
        <v>185</v>
      </c>
      <c r="EH34" s="5">
        <v>3</v>
      </c>
      <c r="EI34" s="5">
        <v>178</v>
      </c>
      <c r="EL34" s="5">
        <v>3</v>
      </c>
      <c r="EM34" s="5">
        <v>186</v>
      </c>
      <c r="EN34" s="5">
        <v>3</v>
      </c>
      <c r="EO34" s="5">
        <v>184</v>
      </c>
      <c r="EP34" s="5">
        <v>3</v>
      </c>
      <c r="EQ34" s="5">
        <v>184</v>
      </c>
      <c r="ER34" s="5">
        <v>3</v>
      </c>
      <c r="ES34" s="5">
        <v>185</v>
      </c>
      <c r="EU34" s="2"/>
      <c r="EV34" s="5">
        <v>3</v>
      </c>
      <c r="EW34" s="5">
        <v>176</v>
      </c>
      <c r="EX34" s="5">
        <v>3</v>
      </c>
      <c r="EY34" s="5">
        <v>176</v>
      </c>
      <c r="EZ34" s="5">
        <v>3</v>
      </c>
      <c r="FA34" s="5">
        <v>187</v>
      </c>
      <c r="FB34" s="5">
        <v>3</v>
      </c>
      <c r="FC34" s="5">
        <v>196</v>
      </c>
      <c r="FF34" s="5">
        <v>3</v>
      </c>
      <c r="FG34" s="5">
        <v>172</v>
      </c>
      <c r="FH34" s="5">
        <v>3</v>
      </c>
      <c r="FI34" s="5">
        <v>175</v>
      </c>
      <c r="FJ34" s="5">
        <v>3</v>
      </c>
      <c r="FK34" s="5">
        <v>175</v>
      </c>
      <c r="FL34" s="5">
        <v>3</v>
      </c>
      <c r="FM34" s="5">
        <v>181</v>
      </c>
      <c r="FP34" s="5">
        <v>3</v>
      </c>
      <c r="FQ34" s="5">
        <v>185</v>
      </c>
      <c r="FR34" s="5">
        <v>3</v>
      </c>
      <c r="FS34" s="5">
        <v>185</v>
      </c>
      <c r="FT34" s="5">
        <v>3</v>
      </c>
      <c r="FU34" s="5">
        <v>185</v>
      </c>
      <c r="FV34" s="5">
        <v>3</v>
      </c>
      <c r="FW34" s="5">
        <v>183</v>
      </c>
      <c r="FY34" s="2"/>
      <c r="FZ34" s="5">
        <v>3</v>
      </c>
      <c r="GA34" s="5">
        <v>186</v>
      </c>
      <c r="GB34" s="5">
        <v>3</v>
      </c>
      <c r="GC34" s="5">
        <v>187</v>
      </c>
      <c r="GD34" s="5">
        <v>3</v>
      </c>
      <c r="GE34" s="5">
        <v>175</v>
      </c>
      <c r="GF34" s="5">
        <v>3</v>
      </c>
      <c r="GG34" s="5">
        <v>173</v>
      </c>
      <c r="GJ34" s="5">
        <v>3</v>
      </c>
      <c r="GK34" s="5">
        <v>225</v>
      </c>
      <c r="GL34" s="5">
        <v>3</v>
      </c>
      <c r="GM34" s="5">
        <v>227</v>
      </c>
      <c r="GN34" s="5">
        <v>3</v>
      </c>
      <c r="GO34" s="5">
        <v>232</v>
      </c>
      <c r="GP34" s="5">
        <v>3</v>
      </c>
      <c r="GQ34" s="5">
        <v>226</v>
      </c>
      <c r="GT34" s="5">
        <v>3</v>
      </c>
      <c r="GU34" s="5">
        <v>155</v>
      </c>
      <c r="GV34" s="5">
        <v>3</v>
      </c>
      <c r="GW34" s="5">
        <v>155</v>
      </c>
      <c r="GX34" s="5">
        <v>3</v>
      </c>
      <c r="GY34" s="5">
        <v>154</v>
      </c>
      <c r="GZ34" s="5">
        <v>3</v>
      </c>
      <c r="HA34" s="5">
        <v>156</v>
      </c>
      <c r="HC34" s="2"/>
      <c r="HD34" s="5">
        <v>3</v>
      </c>
      <c r="HE34" s="5">
        <v>193</v>
      </c>
      <c r="HF34" s="5">
        <v>3</v>
      </c>
      <c r="HG34" s="5">
        <v>186</v>
      </c>
      <c r="HH34" s="5">
        <v>3</v>
      </c>
      <c r="HI34" s="5">
        <v>187</v>
      </c>
      <c r="HJ34" s="5">
        <v>3</v>
      </c>
      <c r="HK34" s="5">
        <v>186</v>
      </c>
      <c r="HN34" s="5">
        <v>3</v>
      </c>
      <c r="HO34" s="5">
        <v>181</v>
      </c>
      <c r="HP34" s="5">
        <v>3</v>
      </c>
      <c r="HQ34" s="5">
        <v>179</v>
      </c>
      <c r="HR34" s="5">
        <v>3</v>
      </c>
      <c r="HS34" s="5">
        <v>189</v>
      </c>
      <c r="HT34" s="5">
        <v>3</v>
      </c>
      <c r="HU34" s="5">
        <v>204</v>
      </c>
      <c r="HX34" s="5">
        <v>3</v>
      </c>
      <c r="HY34" s="5">
        <v>199</v>
      </c>
      <c r="HZ34" s="5">
        <v>3</v>
      </c>
      <c r="IA34" s="5">
        <v>216</v>
      </c>
      <c r="IB34" s="5">
        <v>3</v>
      </c>
      <c r="IC34" s="5">
        <v>199</v>
      </c>
      <c r="ID34" s="5">
        <v>3</v>
      </c>
      <c r="IE34" s="5">
        <v>201</v>
      </c>
      <c r="IG34" s="2"/>
      <c r="IH34" s="5">
        <v>3</v>
      </c>
      <c r="II34" s="5">
        <v>180</v>
      </c>
      <c r="IJ34" s="5">
        <v>3</v>
      </c>
      <c r="IK34" s="5">
        <v>180</v>
      </c>
      <c r="IL34" s="5">
        <v>3</v>
      </c>
      <c r="IM34" s="5">
        <v>182</v>
      </c>
      <c r="IN34" s="5">
        <v>3</v>
      </c>
      <c r="IO34" s="5">
        <v>183</v>
      </c>
      <c r="IR34" s="5">
        <v>3</v>
      </c>
      <c r="IS34" s="5">
        <v>233</v>
      </c>
      <c r="IT34" s="5">
        <v>3</v>
      </c>
      <c r="IU34" s="5">
        <v>232</v>
      </c>
      <c r="IV34" s="5">
        <v>3</v>
      </c>
      <c r="IW34" s="5">
        <v>238</v>
      </c>
      <c r="IX34" s="5">
        <v>3</v>
      </c>
      <c r="IY34" s="5">
        <v>246</v>
      </c>
      <c r="JB34" s="5">
        <v>3</v>
      </c>
      <c r="JC34" s="5">
        <v>397</v>
      </c>
      <c r="JD34" s="5">
        <v>3</v>
      </c>
      <c r="JE34" s="5">
        <v>404</v>
      </c>
      <c r="JF34" s="5">
        <v>3</v>
      </c>
      <c r="JG34" s="5">
        <v>417</v>
      </c>
      <c r="JH34" s="5">
        <v>3</v>
      </c>
      <c r="JI34" s="5">
        <v>408</v>
      </c>
      <c r="JK34" s="2"/>
      <c r="JL34" s="5">
        <v>3</v>
      </c>
      <c r="JM34" s="5">
        <v>175</v>
      </c>
      <c r="JN34" s="5">
        <v>3</v>
      </c>
      <c r="JO34" s="5">
        <v>175</v>
      </c>
      <c r="JP34" s="5">
        <v>3</v>
      </c>
      <c r="JQ34" s="5">
        <v>170</v>
      </c>
      <c r="JR34" s="5">
        <v>3</v>
      </c>
      <c r="JS34" s="5">
        <v>170</v>
      </c>
      <c r="JV34" s="5">
        <v>3</v>
      </c>
      <c r="JW34" s="5">
        <v>116</v>
      </c>
      <c r="JX34" s="5">
        <v>3</v>
      </c>
      <c r="JY34" s="5">
        <v>115</v>
      </c>
      <c r="JZ34" s="5">
        <v>3</v>
      </c>
      <c r="KA34" s="5">
        <v>115</v>
      </c>
      <c r="KB34" s="5">
        <v>3</v>
      </c>
      <c r="KC34" s="5">
        <v>117</v>
      </c>
      <c r="KF34" s="5">
        <v>3</v>
      </c>
      <c r="KG34" s="5">
        <v>222</v>
      </c>
      <c r="KH34" s="5">
        <v>3</v>
      </c>
      <c r="KI34" s="5">
        <v>217</v>
      </c>
      <c r="KJ34" s="5">
        <v>3</v>
      </c>
      <c r="KK34" s="5">
        <v>207</v>
      </c>
      <c r="KL34" s="5">
        <v>3</v>
      </c>
      <c r="KM34" s="5">
        <v>206</v>
      </c>
    </row>
    <row r="35" spans="1:299" x14ac:dyDescent="0.25">
      <c r="A35" s="2"/>
      <c r="B35" s="5" t="s">
        <v>22</v>
      </c>
      <c r="C35" s="5">
        <f>AVERAGE(C32:C34)</f>
        <v>196.66666666666666</v>
      </c>
      <c r="D35" s="5" t="s">
        <v>22</v>
      </c>
      <c r="E35" s="5">
        <f>AVERAGE(E32:E34)</f>
        <v>194.66666666666666</v>
      </c>
      <c r="F35" s="5" t="s">
        <v>22</v>
      </c>
      <c r="G35" s="5">
        <f>AVERAGE(G32:G34)</f>
        <v>196</v>
      </c>
      <c r="H35" s="5" t="s">
        <v>22</v>
      </c>
      <c r="I35" s="5">
        <f>AVERAGE(I32:I34)</f>
        <v>198.33333333333334</v>
      </c>
      <c r="L35" s="5" t="s">
        <v>22</v>
      </c>
      <c r="M35" s="5">
        <f>AVERAGE(M32:M34)</f>
        <v>186</v>
      </c>
      <c r="N35" s="5" t="s">
        <v>22</v>
      </c>
      <c r="O35" s="5">
        <f>AVERAGE(O32:O34)</f>
        <v>185</v>
      </c>
      <c r="P35" s="5" t="s">
        <v>22</v>
      </c>
      <c r="Q35" s="5">
        <f>AVERAGE(Q32:Q34)</f>
        <v>185.66666666666666</v>
      </c>
      <c r="R35" s="5" t="s">
        <v>22</v>
      </c>
      <c r="S35" s="5">
        <f>AVERAGE(S32:S34)</f>
        <v>186</v>
      </c>
      <c r="V35" s="5" t="s">
        <v>22</v>
      </c>
      <c r="W35" s="5">
        <f>AVERAGE(W32:W34)</f>
        <v>181.66666666666666</v>
      </c>
      <c r="X35" s="5" t="s">
        <v>22</v>
      </c>
      <c r="Y35" s="5">
        <f>AVERAGE(Y32:Y34)</f>
        <v>181.66666666666666</v>
      </c>
      <c r="Z35" s="5" t="s">
        <v>22</v>
      </c>
      <c r="AA35" s="5">
        <f>AVERAGE(AA32:AA34)</f>
        <v>176.66666666666666</v>
      </c>
      <c r="AB35" s="5" t="s">
        <v>22</v>
      </c>
      <c r="AC35" s="5">
        <f>AVERAGE(AC32:AC34)</f>
        <v>178.66666666666666</v>
      </c>
      <c r="AE35" s="2"/>
      <c r="AF35" s="5" t="s">
        <v>22</v>
      </c>
      <c r="AG35" s="5">
        <f>AVERAGE(AG32:AG34)</f>
        <v>237.33333333333334</v>
      </c>
      <c r="AH35" s="5" t="s">
        <v>22</v>
      </c>
      <c r="AI35" s="5">
        <f>AVERAGE(AI32:AI34)</f>
        <v>213.66666666666666</v>
      </c>
      <c r="AJ35" s="5" t="s">
        <v>22</v>
      </c>
      <c r="AK35" s="5">
        <f>AVERAGE(AK32:AK34)</f>
        <v>201</v>
      </c>
      <c r="AL35" s="5" t="s">
        <v>22</v>
      </c>
      <c r="AM35" s="5">
        <f>AVERAGE(AM32:AM34)</f>
        <v>200.66666666666666</v>
      </c>
      <c r="AP35" s="5" t="s">
        <v>22</v>
      </c>
      <c r="AQ35" s="5">
        <f>AVERAGE(AQ32:AQ34)</f>
        <v>224</v>
      </c>
      <c r="AR35" s="5" t="s">
        <v>22</v>
      </c>
      <c r="AS35" s="5">
        <f>AVERAGE(AS32:AS34)</f>
        <v>219.66666666666666</v>
      </c>
      <c r="AT35" s="5" t="s">
        <v>22</v>
      </c>
      <c r="AU35" s="5">
        <f>AVERAGE(AU32:AU34)</f>
        <v>209.66666666666666</v>
      </c>
      <c r="AV35" s="5" t="s">
        <v>22</v>
      </c>
      <c r="AW35" s="5">
        <f>AVERAGE(AW32:AW34)</f>
        <v>215.33333333333334</v>
      </c>
      <c r="AZ35" s="5" t="s">
        <v>22</v>
      </c>
      <c r="BA35" s="5">
        <f>AVERAGE(BA32:BA34)</f>
        <v>174</v>
      </c>
      <c r="BB35" s="5" t="s">
        <v>22</v>
      </c>
      <c r="BC35" s="5">
        <f>AVERAGE(BC32:BC34)</f>
        <v>174</v>
      </c>
      <c r="BD35" s="5" t="s">
        <v>22</v>
      </c>
      <c r="BE35" s="5">
        <f>AVERAGE(BE32:BE34)</f>
        <v>165.33333333333334</v>
      </c>
      <c r="BF35" s="5" t="s">
        <v>22</v>
      </c>
      <c r="BG35" s="5">
        <f>AVERAGE(BG32:BG34)</f>
        <v>164.66666666666666</v>
      </c>
      <c r="BJ35" s="5" t="s">
        <v>22</v>
      </c>
      <c r="BK35" s="5">
        <f>AVERAGE(BK32:BK34)</f>
        <v>160</v>
      </c>
      <c r="BL35" s="5" t="s">
        <v>22</v>
      </c>
      <c r="BM35" s="5">
        <f>AVERAGE(BM32:BM34)</f>
        <v>163</v>
      </c>
      <c r="BN35" s="5" t="s">
        <v>22</v>
      </c>
      <c r="BO35" s="5">
        <f>AVERAGE(BO32:BO34)</f>
        <v>162.66666666666666</v>
      </c>
      <c r="BP35" s="5" t="s">
        <v>22</v>
      </c>
      <c r="BQ35" s="5">
        <f>AVERAGE(BQ32:BQ34)</f>
        <v>169.33333333333334</v>
      </c>
      <c r="BT35" s="5" t="s">
        <v>22</v>
      </c>
      <c r="BU35" s="5">
        <f>AVERAGE(BU32:BU34)</f>
        <v>169.66666666666666</v>
      </c>
      <c r="BV35" s="5" t="s">
        <v>22</v>
      </c>
      <c r="BW35" s="5">
        <f>AVERAGE(BW32:BW34)</f>
        <v>168.66666666666666</v>
      </c>
      <c r="BX35" s="5" t="s">
        <v>22</v>
      </c>
      <c r="BY35" s="5">
        <f>AVERAGE(BY32:BY34)</f>
        <v>169.33333333333334</v>
      </c>
      <c r="BZ35" s="5" t="s">
        <v>22</v>
      </c>
      <c r="CA35" s="5">
        <f>AVERAGE(CA32:CA34)</f>
        <v>169.33333333333334</v>
      </c>
      <c r="CC35" s="2"/>
      <c r="CD35" s="5" t="s">
        <v>22</v>
      </c>
      <c r="CE35" s="5">
        <f>AVERAGE(CE32:CE34)</f>
        <v>178.33333333333334</v>
      </c>
      <c r="CF35" s="5" t="s">
        <v>22</v>
      </c>
      <c r="CG35" s="5">
        <f>AVERAGE(CG32:CG34)</f>
        <v>181.33333333333334</v>
      </c>
      <c r="CH35" s="5" t="s">
        <v>22</v>
      </c>
      <c r="CI35" s="5">
        <f>AVERAGE(CI32:CI34)</f>
        <v>193.66666666666666</v>
      </c>
      <c r="CJ35" s="5" t="s">
        <v>22</v>
      </c>
      <c r="CK35" s="5">
        <f>AVERAGE(CK32:CK34)</f>
        <v>204.66666666666666</v>
      </c>
      <c r="CN35" s="5" t="s">
        <v>22</v>
      </c>
      <c r="CO35" s="5">
        <f>AVERAGE(CO32:CO34)</f>
        <v>194.33333333333334</v>
      </c>
      <c r="CP35" s="5" t="s">
        <v>22</v>
      </c>
      <c r="CQ35" s="5">
        <f>AVERAGE(CQ32:CQ34)</f>
        <v>185.33333333333334</v>
      </c>
      <c r="CR35" s="5" t="s">
        <v>22</v>
      </c>
      <c r="CS35" s="5">
        <f>AVERAGE(CS32:CS34)</f>
        <v>186.66666666666666</v>
      </c>
      <c r="CT35" s="5" t="s">
        <v>22</v>
      </c>
      <c r="CU35" s="5">
        <f>AVERAGE(CU32:CU34)</f>
        <v>195.66666666666666</v>
      </c>
      <c r="CX35" s="5" t="s">
        <v>22</v>
      </c>
      <c r="CY35" s="5">
        <f>AVERAGE(CY32:CY34)</f>
        <v>216.66666666666666</v>
      </c>
      <c r="CZ35" s="5" t="s">
        <v>22</v>
      </c>
      <c r="DA35" s="5">
        <f>AVERAGE(DA32:DA34)</f>
        <v>214.66666666666666</v>
      </c>
      <c r="DB35" s="5" t="s">
        <v>22</v>
      </c>
      <c r="DC35" s="5">
        <f>AVERAGE(DC32:DC34)</f>
        <v>213.66666666666666</v>
      </c>
      <c r="DD35" s="5" t="s">
        <v>22</v>
      </c>
      <c r="DE35" s="5">
        <f>AVERAGE(DE32:DE34)</f>
        <v>214</v>
      </c>
      <c r="DH35" s="5" t="s">
        <v>22</v>
      </c>
      <c r="DI35" s="5">
        <f>AVERAGE(DI32:DI34)</f>
        <v>193.33333333333334</v>
      </c>
      <c r="DJ35" s="5" t="s">
        <v>22</v>
      </c>
      <c r="DK35" s="5">
        <f>AVERAGE(DK32:DK34)</f>
        <v>193</v>
      </c>
      <c r="DL35" s="5" t="s">
        <v>22</v>
      </c>
      <c r="DM35" s="5">
        <f>AVERAGE(DM32:DM34)</f>
        <v>197.66666666666666</v>
      </c>
      <c r="DN35" s="5" t="s">
        <v>22</v>
      </c>
      <c r="DO35" s="5">
        <f>AVERAGE(DO32:DO34)</f>
        <v>197</v>
      </c>
      <c r="DQ35" s="2"/>
      <c r="DR35" s="5" t="s">
        <v>22</v>
      </c>
      <c r="DS35" s="5">
        <f>AVERAGE(DS32:DS34)</f>
        <v>211.66666666666666</v>
      </c>
      <c r="DT35" s="5" t="s">
        <v>22</v>
      </c>
      <c r="DU35" s="5">
        <f>AVERAGE(DU32:DU34)</f>
        <v>205.66666666666666</v>
      </c>
      <c r="DV35" s="5" t="s">
        <v>22</v>
      </c>
      <c r="DW35" s="5">
        <f>AVERAGE(DW32:DW34)</f>
        <v>201.66666666666666</v>
      </c>
      <c r="DX35" s="5" t="s">
        <v>22</v>
      </c>
      <c r="DY35" s="5">
        <f>AVERAGE(DY32:DY34)</f>
        <v>199</v>
      </c>
      <c r="EB35" s="5" t="s">
        <v>22</v>
      </c>
      <c r="EC35" s="5">
        <f>AVERAGE(EC32:EC34)</f>
        <v>176.33333333333334</v>
      </c>
      <c r="ED35" s="5" t="s">
        <v>22</v>
      </c>
      <c r="EE35" s="5">
        <f>AVERAGE(EE32:EE34)</f>
        <v>182.33333333333334</v>
      </c>
      <c r="EF35" s="5" t="s">
        <v>22</v>
      </c>
      <c r="EG35" s="5">
        <f>AVERAGE(EG32:EG34)</f>
        <v>181.33333333333334</v>
      </c>
      <c r="EH35" s="5" t="s">
        <v>22</v>
      </c>
      <c r="EI35" s="5">
        <f>AVERAGE(EI32:EI34)</f>
        <v>175</v>
      </c>
      <c r="EL35" s="5" t="s">
        <v>22</v>
      </c>
      <c r="EM35" s="5">
        <f>AVERAGE(EM32:EM34)</f>
        <v>185.33333333333334</v>
      </c>
      <c r="EN35" s="5" t="s">
        <v>22</v>
      </c>
      <c r="EO35" s="5">
        <f>AVERAGE(EO32:EO34)</f>
        <v>182.33333333333334</v>
      </c>
      <c r="EP35" s="5" t="s">
        <v>22</v>
      </c>
      <c r="EQ35" s="5">
        <f>AVERAGE(EQ32:EQ34)</f>
        <v>181</v>
      </c>
      <c r="ER35" s="5" t="s">
        <v>22</v>
      </c>
      <c r="ES35" s="5">
        <f>AVERAGE(ES32:ES34)</f>
        <v>184.66666666666666</v>
      </c>
      <c r="EU35" s="2"/>
      <c r="EV35" s="5" t="s">
        <v>22</v>
      </c>
      <c r="EW35" s="5">
        <f>AVERAGE(EW32:EW34)</f>
        <v>174</v>
      </c>
      <c r="EX35" s="5" t="s">
        <v>22</v>
      </c>
      <c r="EY35" s="5">
        <f>AVERAGE(EY32:EY34)</f>
        <v>174.33333333333334</v>
      </c>
      <c r="EZ35" s="5" t="s">
        <v>22</v>
      </c>
      <c r="FA35" s="5">
        <f>AVERAGE(FA32:FA34)</f>
        <v>185</v>
      </c>
      <c r="FB35" s="5" t="s">
        <v>22</v>
      </c>
      <c r="FC35" s="5">
        <f>AVERAGE(FC32:FC34)</f>
        <v>193</v>
      </c>
      <c r="FF35" s="5" t="s">
        <v>22</v>
      </c>
      <c r="FG35" s="5">
        <f>AVERAGE(FG32:FG34)</f>
        <v>170.66666666666666</v>
      </c>
      <c r="FH35" s="5" t="s">
        <v>22</v>
      </c>
      <c r="FI35" s="5">
        <f>AVERAGE(FI32:FI34)</f>
        <v>173.33333333333334</v>
      </c>
      <c r="FJ35" s="5" t="s">
        <v>22</v>
      </c>
      <c r="FK35" s="5">
        <f>AVERAGE(FK32:FK34)</f>
        <v>173.33333333333334</v>
      </c>
      <c r="FL35" s="5" t="s">
        <v>22</v>
      </c>
      <c r="FM35" s="5">
        <f>AVERAGE(FM32:FM34)</f>
        <v>178.33333333333334</v>
      </c>
      <c r="FP35" s="5" t="s">
        <v>22</v>
      </c>
      <c r="FQ35" s="5">
        <f>AVERAGE(FQ32:FQ34)</f>
        <v>183.33333333333334</v>
      </c>
      <c r="FR35" s="5" t="s">
        <v>22</v>
      </c>
      <c r="FS35" s="5">
        <f>AVERAGE(FS32:FS34)</f>
        <v>182.66666666666666</v>
      </c>
      <c r="FT35" s="5" t="s">
        <v>22</v>
      </c>
      <c r="FU35" s="5">
        <f>AVERAGE(FU32:FU34)</f>
        <v>182</v>
      </c>
      <c r="FV35" s="5" t="s">
        <v>22</v>
      </c>
      <c r="FW35" s="5">
        <f>AVERAGE(FW32:FW34)</f>
        <v>180.66666666666666</v>
      </c>
      <c r="FY35" s="2"/>
      <c r="FZ35" s="5" t="s">
        <v>22</v>
      </c>
      <c r="GA35" s="5">
        <f>AVERAGE(GA32:GA34)</f>
        <v>183</v>
      </c>
      <c r="GB35" s="5" t="s">
        <v>22</v>
      </c>
      <c r="GC35" s="5">
        <f>AVERAGE(GC32:GC34)</f>
        <v>184.66666666666666</v>
      </c>
      <c r="GD35" s="5" t="s">
        <v>22</v>
      </c>
      <c r="GE35" s="5">
        <f>AVERAGE(GE32:GE34)</f>
        <v>173.66666666666666</v>
      </c>
      <c r="GF35" s="5" t="s">
        <v>22</v>
      </c>
      <c r="GG35" s="5">
        <f>AVERAGE(GG32:GG34)</f>
        <v>173.33333333333334</v>
      </c>
      <c r="GJ35" s="5" t="s">
        <v>22</v>
      </c>
      <c r="GK35" s="5">
        <f>AVERAGE(GK32:GK34)</f>
        <v>222.66666666666666</v>
      </c>
      <c r="GL35" s="5" t="s">
        <v>22</v>
      </c>
      <c r="GM35" s="5">
        <f>AVERAGE(GM32:GM34)</f>
        <v>223.33333333333334</v>
      </c>
      <c r="GN35" s="5" t="s">
        <v>22</v>
      </c>
      <c r="GO35" s="5">
        <f>AVERAGE(GO32:GO34)</f>
        <v>227.66666666666666</v>
      </c>
      <c r="GP35" s="5" t="s">
        <v>22</v>
      </c>
      <c r="GQ35" s="5">
        <f>AVERAGE(GQ32:GQ34)</f>
        <v>227</v>
      </c>
      <c r="GT35" s="5" t="s">
        <v>22</v>
      </c>
      <c r="GU35" s="5">
        <f>AVERAGE(GU32:GU34)</f>
        <v>154.33333333333334</v>
      </c>
      <c r="GV35" s="5" t="s">
        <v>22</v>
      </c>
      <c r="GW35" s="5">
        <f>AVERAGE(GW32:GW34)</f>
        <v>154.33333333333334</v>
      </c>
      <c r="GX35" s="5" t="s">
        <v>22</v>
      </c>
      <c r="GY35" s="5">
        <f>AVERAGE(GY32:GY34)</f>
        <v>153</v>
      </c>
      <c r="GZ35" s="5" t="s">
        <v>22</v>
      </c>
      <c r="HA35" s="5">
        <f>AVERAGE(HA32:HA34)</f>
        <v>152.66666666666666</v>
      </c>
      <c r="HC35" s="2"/>
      <c r="HD35" s="5" t="s">
        <v>22</v>
      </c>
      <c r="HE35" s="5">
        <f>AVERAGE(HE32:HE34)</f>
        <v>189.66666666666666</v>
      </c>
      <c r="HF35" s="5" t="s">
        <v>22</v>
      </c>
      <c r="HG35" s="5">
        <f>AVERAGE(HG32:HG34)</f>
        <v>185.33333333333334</v>
      </c>
      <c r="HH35" s="5" t="s">
        <v>22</v>
      </c>
      <c r="HI35" s="5">
        <f>AVERAGE(HI32:HI34)</f>
        <v>182.33333333333334</v>
      </c>
      <c r="HJ35" s="5" t="s">
        <v>22</v>
      </c>
      <c r="HK35" s="5">
        <f>AVERAGE(HK32:HK34)</f>
        <v>180.33333333333334</v>
      </c>
      <c r="HN35" s="5" t="s">
        <v>22</v>
      </c>
      <c r="HO35" s="5">
        <f>AVERAGE(HO32:HO34)</f>
        <v>177.33333333333334</v>
      </c>
      <c r="HP35" s="5" t="s">
        <v>22</v>
      </c>
      <c r="HQ35" s="5">
        <f>AVERAGE(HQ32:HQ34)</f>
        <v>178.66666666666666</v>
      </c>
      <c r="HR35" s="5" t="s">
        <v>22</v>
      </c>
      <c r="HS35" s="5">
        <f>AVERAGE(HS32:HS34)</f>
        <v>185.66666666666666</v>
      </c>
      <c r="HT35" s="5" t="s">
        <v>22</v>
      </c>
      <c r="HU35" s="5">
        <f>AVERAGE(HU32:HU34)</f>
        <v>200.66666666666666</v>
      </c>
      <c r="HX35" s="5" t="s">
        <v>22</v>
      </c>
      <c r="HY35" s="5">
        <f>AVERAGE(HY32:HY34)</f>
        <v>202.33333333333334</v>
      </c>
      <c r="HZ35" s="5" t="s">
        <v>22</v>
      </c>
      <c r="IA35" s="5">
        <f>AVERAGE(IA32:IA34)</f>
        <v>219.33333333333334</v>
      </c>
      <c r="IB35" s="5" t="s">
        <v>22</v>
      </c>
      <c r="IC35" s="5">
        <f>AVERAGE(IC32:IC34)</f>
        <v>197.33333333333334</v>
      </c>
      <c r="ID35" s="5" t="s">
        <v>22</v>
      </c>
      <c r="IE35" s="5">
        <f>AVERAGE(IE32:IE34)</f>
        <v>199.66666666666666</v>
      </c>
      <c r="IG35" s="2"/>
      <c r="IH35" s="5" t="s">
        <v>22</v>
      </c>
      <c r="II35" s="5">
        <f>AVERAGE(II32:II34)</f>
        <v>177</v>
      </c>
      <c r="IJ35" s="5" t="s">
        <v>22</v>
      </c>
      <c r="IK35" s="5">
        <f>AVERAGE(IK32:IK34)</f>
        <v>177</v>
      </c>
      <c r="IL35" s="5" t="s">
        <v>22</v>
      </c>
      <c r="IM35" s="5">
        <f>AVERAGE(IM32:IM34)</f>
        <v>178.66666666666666</v>
      </c>
      <c r="IN35" s="5" t="s">
        <v>22</v>
      </c>
      <c r="IO35" s="5">
        <f>AVERAGE(IO32:IO34)</f>
        <v>180.66666666666666</v>
      </c>
      <c r="IR35" s="5" t="s">
        <v>22</v>
      </c>
      <c r="IS35" s="5">
        <f>AVERAGE(IS32:IS34)</f>
        <v>229.33333333333334</v>
      </c>
      <c r="IT35" s="5" t="s">
        <v>22</v>
      </c>
      <c r="IU35" s="5">
        <f>AVERAGE(IU32:IU34)</f>
        <v>235</v>
      </c>
      <c r="IV35" s="5" t="s">
        <v>22</v>
      </c>
      <c r="IW35" s="5">
        <f>AVERAGE(IW32:IW34)</f>
        <v>233.66666666666666</v>
      </c>
      <c r="IX35" s="5" t="s">
        <v>22</v>
      </c>
      <c r="IY35" s="5">
        <f>AVERAGE(IY32:IY34)</f>
        <v>242.66666666666666</v>
      </c>
      <c r="JB35" s="5" t="s">
        <v>22</v>
      </c>
      <c r="JC35" s="5">
        <f>AVERAGE(JC32:JC34)</f>
        <v>399.66666666666669</v>
      </c>
      <c r="JD35" s="5" t="s">
        <v>22</v>
      </c>
      <c r="JE35" s="5">
        <f>AVERAGE(JE32:JE34)</f>
        <v>411</v>
      </c>
      <c r="JF35" s="5" t="s">
        <v>22</v>
      </c>
      <c r="JG35" s="5">
        <f>AVERAGE(JG32:JG34)</f>
        <v>408.66666666666669</v>
      </c>
      <c r="JH35" s="5" t="s">
        <v>22</v>
      </c>
      <c r="JI35" s="5">
        <f>AVERAGE(JI32:JI34)</f>
        <v>407.66666666666669</v>
      </c>
      <c r="JK35" s="2"/>
      <c r="JL35" s="5" t="s">
        <v>22</v>
      </c>
      <c r="JM35" s="5">
        <f>AVERAGE(JM32:JM34)</f>
        <v>172.33333333333334</v>
      </c>
      <c r="JN35" s="5" t="s">
        <v>22</v>
      </c>
      <c r="JO35" s="5">
        <f>AVERAGE(JO32:JO34)</f>
        <v>172.33333333333334</v>
      </c>
      <c r="JP35" s="5" t="s">
        <v>22</v>
      </c>
      <c r="JQ35" s="5">
        <f>AVERAGE(JQ32:JQ34)</f>
        <v>169</v>
      </c>
      <c r="JR35" s="5" t="s">
        <v>22</v>
      </c>
      <c r="JS35" s="5">
        <f>AVERAGE(JS32:JS34)</f>
        <v>168.33333333333334</v>
      </c>
      <c r="JV35" s="5" t="s">
        <v>22</v>
      </c>
      <c r="JW35" s="5">
        <f>AVERAGE(JW32:JW34)</f>
        <v>142.66666666666666</v>
      </c>
      <c r="JX35" s="5" t="s">
        <v>22</v>
      </c>
      <c r="JY35" s="5">
        <f>AVERAGE(JY32:JY34)</f>
        <v>114.66666666666667</v>
      </c>
      <c r="JZ35" s="5" t="s">
        <v>22</v>
      </c>
      <c r="KA35" s="5">
        <f>AVERAGE(KA32:KA34)</f>
        <v>114.66666666666667</v>
      </c>
      <c r="KB35" s="5" t="s">
        <v>22</v>
      </c>
      <c r="KC35" s="5">
        <f>AVERAGE(KC32:KC34)</f>
        <v>115.33333333333333</v>
      </c>
      <c r="KF35" s="5" t="s">
        <v>22</v>
      </c>
      <c r="KG35" s="5">
        <f>AVERAGE(KG32:KG34)</f>
        <v>220</v>
      </c>
      <c r="KH35" s="5" t="s">
        <v>22</v>
      </c>
      <c r="KI35" s="5">
        <f>AVERAGE(KI32:KI34)</f>
        <v>213.66666666666666</v>
      </c>
      <c r="KJ35" s="5" t="s">
        <v>22</v>
      </c>
      <c r="KK35" s="5">
        <f>AVERAGE(KK32:KK34)</f>
        <v>204.33333333333334</v>
      </c>
      <c r="KL35" s="5" t="s">
        <v>22</v>
      </c>
      <c r="KM35" s="5">
        <f>AVERAGE(KM32:KM34)</f>
        <v>200.66666666666666</v>
      </c>
    </row>
    <row r="36" spans="1:299" x14ac:dyDescent="0.25">
      <c r="A36" s="2"/>
      <c r="AE36" s="2"/>
      <c r="CC36" s="2"/>
      <c r="DQ36" s="2"/>
      <c r="EU36" s="2"/>
      <c r="FY36" s="2"/>
      <c r="HC36" s="2"/>
      <c r="IG36" s="2"/>
      <c r="JK36" s="2"/>
    </row>
    <row r="37" spans="1:299" x14ac:dyDescent="0.25">
      <c r="A37" s="2"/>
      <c r="B37" s="5" t="s">
        <v>34</v>
      </c>
      <c r="D37" s="5" t="s">
        <v>34</v>
      </c>
      <c r="F37" s="5" t="s">
        <v>34</v>
      </c>
      <c r="H37" s="5" t="s">
        <v>34</v>
      </c>
      <c r="L37" s="5" t="s">
        <v>34</v>
      </c>
      <c r="N37" s="5" t="s">
        <v>34</v>
      </c>
      <c r="P37" s="5" t="s">
        <v>34</v>
      </c>
      <c r="R37" s="5" t="s">
        <v>34</v>
      </c>
      <c r="V37" s="5" t="s">
        <v>34</v>
      </c>
      <c r="X37" s="5" t="s">
        <v>34</v>
      </c>
      <c r="Z37" s="5" t="s">
        <v>34</v>
      </c>
      <c r="AB37" s="5" t="s">
        <v>34</v>
      </c>
      <c r="AE37" s="2"/>
      <c r="AF37" s="5" t="s">
        <v>34</v>
      </c>
      <c r="AH37" s="5" t="s">
        <v>34</v>
      </c>
      <c r="AJ37" s="5" t="s">
        <v>34</v>
      </c>
      <c r="AL37" s="5" t="s">
        <v>34</v>
      </c>
      <c r="AP37" s="5" t="s">
        <v>34</v>
      </c>
      <c r="AR37" s="5" t="s">
        <v>34</v>
      </c>
      <c r="AT37" s="5" t="s">
        <v>34</v>
      </c>
      <c r="AV37" s="5" t="s">
        <v>34</v>
      </c>
      <c r="AZ37" s="5" t="s">
        <v>34</v>
      </c>
      <c r="BB37" s="5" t="s">
        <v>34</v>
      </c>
      <c r="BD37" s="5" t="s">
        <v>34</v>
      </c>
      <c r="BF37" s="5" t="s">
        <v>34</v>
      </c>
      <c r="BJ37" s="5" t="s">
        <v>34</v>
      </c>
      <c r="BL37" s="5" t="s">
        <v>34</v>
      </c>
      <c r="BN37" s="5" t="s">
        <v>34</v>
      </c>
      <c r="BP37" s="5" t="s">
        <v>34</v>
      </c>
      <c r="BT37" s="5" t="s">
        <v>34</v>
      </c>
      <c r="BV37" s="5" t="s">
        <v>34</v>
      </c>
      <c r="BX37" s="5" t="s">
        <v>34</v>
      </c>
      <c r="BZ37" s="5" t="s">
        <v>34</v>
      </c>
      <c r="CC37" s="2"/>
      <c r="CD37" s="5" t="s">
        <v>34</v>
      </c>
      <c r="CF37" s="5" t="s">
        <v>34</v>
      </c>
      <c r="CH37" s="5" t="s">
        <v>34</v>
      </c>
      <c r="CJ37" s="5" t="s">
        <v>34</v>
      </c>
      <c r="CN37" s="5" t="s">
        <v>34</v>
      </c>
      <c r="CP37" s="5" t="s">
        <v>34</v>
      </c>
      <c r="CR37" s="5" t="s">
        <v>34</v>
      </c>
      <c r="CT37" s="5" t="s">
        <v>34</v>
      </c>
      <c r="CX37" s="5" t="s">
        <v>34</v>
      </c>
      <c r="CZ37" s="5" t="s">
        <v>34</v>
      </c>
      <c r="DB37" s="5" t="s">
        <v>34</v>
      </c>
      <c r="DD37" s="5" t="s">
        <v>34</v>
      </c>
      <c r="DH37" s="5" t="s">
        <v>34</v>
      </c>
      <c r="DJ37" s="5" t="s">
        <v>34</v>
      </c>
      <c r="DL37" s="5" t="s">
        <v>34</v>
      </c>
      <c r="DN37" s="5" t="s">
        <v>34</v>
      </c>
      <c r="DQ37" s="2"/>
      <c r="DR37" s="5" t="s">
        <v>34</v>
      </c>
      <c r="DT37" s="5" t="s">
        <v>34</v>
      </c>
      <c r="DV37" s="5" t="s">
        <v>34</v>
      </c>
      <c r="DX37" s="5" t="s">
        <v>34</v>
      </c>
      <c r="EB37" s="5" t="s">
        <v>34</v>
      </c>
      <c r="ED37" s="5" t="s">
        <v>34</v>
      </c>
      <c r="EF37" s="5" t="s">
        <v>34</v>
      </c>
      <c r="EH37" s="5" t="s">
        <v>34</v>
      </c>
      <c r="EL37" s="5" t="s">
        <v>34</v>
      </c>
      <c r="EN37" s="5" t="s">
        <v>34</v>
      </c>
      <c r="EP37" s="5" t="s">
        <v>34</v>
      </c>
      <c r="ER37" s="5" t="s">
        <v>34</v>
      </c>
      <c r="EU37" s="2"/>
      <c r="EV37" s="5" t="s">
        <v>34</v>
      </c>
      <c r="EX37" s="5" t="s">
        <v>34</v>
      </c>
      <c r="EZ37" s="5" t="s">
        <v>34</v>
      </c>
      <c r="FB37" s="5" t="s">
        <v>34</v>
      </c>
      <c r="FF37" s="5" t="s">
        <v>34</v>
      </c>
      <c r="FH37" s="5" t="s">
        <v>34</v>
      </c>
      <c r="FJ37" s="5" t="s">
        <v>34</v>
      </c>
      <c r="FL37" s="5" t="s">
        <v>34</v>
      </c>
      <c r="FP37" s="5" t="s">
        <v>34</v>
      </c>
      <c r="FR37" s="5" t="s">
        <v>34</v>
      </c>
      <c r="FT37" s="5" t="s">
        <v>34</v>
      </c>
      <c r="FV37" s="5" t="s">
        <v>34</v>
      </c>
      <c r="FY37" s="2"/>
      <c r="FZ37" s="5" t="s">
        <v>34</v>
      </c>
      <c r="GB37" s="5" t="s">
        <v>34</v>
      </c>
      <c r="GD37" s="5" t="s">
        <v>34</v>
      </c>
      <c r="GF37" s="5" t="s">
        <v>34</v>
      </c>
      <c r="GJ37" s="5" t="s">
        <v>34</v>
      </c>
      <c r="GL37" s="5" t="s">
        <v>34</v>
      </c>
      <c r="GN37" s="5" t="s">
        <v>34</v>
      </c>
      <c r="GP37" s="5" t="s">
        <v>34</v>
      </c>
      <c r="GT37" s="5" t="s">
        <v>34</v>
      </c>
      <c r="GV37" s="5" t="s">
        <v>34</v>
      </c>
      <c r="GX37" s="5" t="s">
        <v>34</v>
      </c>
      <c r="GZ37" s="5" t="s">
        <v>34</v>
      </c>
      <c r="HC37" s="2"/>
      <c r="HD37" s="5" t="s">
        <v>34</v>
      </c>
      <c r="HF37" s="5" t="s">
        <v>34</v>
      </c>
      <c r="HH37" s="5" t="s">
        <v>34</v>
      </c>
      <c r="HJ37" s="5" t="s">
        <v>34</v>
      </c>
      <c r="HN37" s="5" t="s">
        <v>34</v>
      </c>
      <c r="HP37" s="5" t="s">
        <v>34</v>
      </c>
      <c r="HR37" s="5" t="s">
        <v>34</v>
      </c>
      <c r="HT37" s="5" t="s">
        <v>34</v>
      </c>
      <c r="HX37" s="5" t="s">
        <v>34</v>
      </c>
      <c r="HZ37" s="5" t="s">
        <v>34</v>
      </c>
      <c r="IB37" s="5" t="s">
        <v>34</v>
      </c>
      <c r="ID37" s="5" t="s">
        <v>34</v>
      </c>
      <c r="IG37" s="2"/>
      <c r="IH37" s="5" t="s">
        <v>34</v>
      </c>
      <c r="IJ37" s="5" t="s">
        <v>34</v>
      </c>
      <c r="IL37" s="5" t="s">
        <v>34</v>
      </c>
      <c r="IN37" s="5" t="s">
        <v>34</v>
      </c>
      <c r="IR37" s="5" t="s">
        <v>34</v>
      </c>
      <c r="IT37" s="5" t="s">
        <v>34</v>
      </c>
      <c r="IV37" s="5" t="s">
        <v>34</v>
      </c>
      <c r="IX37" s="5" t="s">
        <v>34</v>
      </c>
      <c r="JB37" s="5" t="s">
        <v>34</v>
      </c>
      <c r="JD37" s="5" t="s">
        <v>34</v>
      </c>
      <c r="JF37" s="5" t="s">
        <v>34</v>
      </c>
      <c r="JH37" s="5" t="s">
        <v>34</v>
      </c>
      <c r="JK37" s="2"/>
      <c r="JL37" s="5" t="s">
        <v>34</v>
      </c>
      <c r="JN37" s="5" t="s">
        <v>34</v>
      </c>
      <c r="JP37" s="5" t="s">
        <v>34</v>
      </c>
      <c r="JR37" s="5" t="s">
        <v>34</v>
      </c>
      <c r="JV37" s="5" t="s">
        <v>34</v>
      </c>
      <c r="JX37" s="5" t="s">
        <v>34</v>
      </c>
      <c r="JZ37" s="5" t="s">
        <v>34</v>
      </c>
      <c r="KB37" s="5" t="s">
        <v>34</v>
      </c>
      <c r="KF37" s="5" t="s">
        <v>34</v>
      </c>
      <c r="KH37" s="5" t="s">
        <v>34</v>
      </c>
      <c r="KJ37" s="5" t="s">
        <v>34</v>
      </c>
      <c r="KL37" s="5" t="s">
        <v>34</v>
      </c>
    </row>
    <row r="38" spans="1:299" x14ac:dyDescent="0.25">
      <c r="A38" s="2"/>
      <c r="B38" s="5">
        <v>1</v>
      </c>
      <c r="C38" s="5">
        <v>199</v>
      </c>
      <c r="D38" s="5">
        <v>1</v>
      </c>
      <c r="E38" s="5">
        <v>195</v>
      </c>
      <c r="F38" s="5">
        <v>1</v>
      </c>
      <c r="G38" s="5">
        <v>200</v>
      </c>
      <c r="H38" s="5">
        <v>1</v>
      </c>
      <c r="I38" s="5">
        <v>200</v>
      </c>
      <c r="L38" s="5">
        <v>1</v>
      </c>
      <c r="M38" s="5">
        <v>209</v>
      </c>
      <c r="N38" s="5">
        <v>1</v>
      </c>
      <c r="O38" s="5">
        <v>193</v>
      </c>
      <c r="P38" s="5">
        <v>1</v>
      </c>
      <c r="Q38" s="5">
        <v>194</v>
      </c>
      <c r="R38" s="5">
        <v>1</v>
      </c>
      <c r="S38" s="5">
        <v>204</v>
      </c>
      <c r="V38" s="5">
        <v>1</v>
      </c>
      <c r="W38" s="5">
        <v>215</v>
      </c>
      <c r="X38" s="5">
        <v>1</v>
      </c>
      <c r="Y38" s="5">
        <v>213</v>
      </c>
      <c r="Z38" s="5">
        <v>1</v>
      </c>
      <c r="AA38" s="5">
        <v>188</v>
      </c>
      <c r="AB38" s="5">
        <v>1</v>
      </c>
      <c r="AC38" s="5">
        <v>175</v>
      </c>
      <c r="AE38" s="2"/>
      <c r="AF38" s="5">
        <v>1</v>
      </c>
      <c r="AG38" s="5">
        <v>292</v>
      </c>
      <c r="AH38" s="5">
        <v>1</v>
      </c>
      <c r="AI38" s="5">
        <v>257</v>
      </c>
      <c r="AJ38" s="5">
        <v>1</v>
      </c>
      <c r="AK38" s="5">
        <v>240</v>
      </c>
      <c r="AL38" s="5">
        <v>1</v>
      </c>
      <c r="AM38" s="5">
        <v>197</v>
      </c>
      <c r="AP38" s="5">
        <v>1</v>
      </c>
      <c r="AQ38" s="5">
        <v>220</v>
      </c>
      <c r="AR38" s="5">
        <v>1</v>
      </c>
      <c r="AS38" s="5">
        <v>232</v>
      </c>
      <c r="AT38" s="5">
        <v>1</v>
      </c>
      <c r="AU38" s="5">
        <v>205</v>
      </c>
      <c r="AV38" s="5">
        <v>1</v>
      </c>
      <c r="AW38" s="5">
        <v>212</v>
      </c>
      <c r="AZ38" s="5">
        <v>1</v>
      </c>
      <c r="BA38" s="5">
        <v>176</v>
      </c>
      <c r="BB38" s="5">
        <v>1</v>
      </c>
      <c r="BC38" s="5">
        <v>199</v>
      </c>
      <c r="BD38" s="5">
        <v>1</v>
      </c>
      <c r="BE38" s="5">
        <v>174</v>
      </c>
      <c r="BF38" s="5">
        <v>1</v>
      </c>
      <c r="BG38" s="5">
        <v>187</v>
      </c>
      <c r="BJ38" s="5">
        <v>1</v>
      </c>
      <c r="BK38" s="5">
        <v>167</v>
      </c>
      <c r="BL38" s="5">
        <v>1</v>
      </c>
      <c r="BM38" s="5">
        <v>168</v>
      </c>
      <c r="BN38" s="5">
        <v>1</v>
      </c>
      <c r="BO38" s="5">
        <v>176</v>
      </c>
      <c r="BP38" s="5">
        <v>1</v>
      </c>
      <c r="BQ38" s="5">
        <v>173</v>
      </c>
      <c r="BT38" s="5">
        <v>1</v>
      </c>
      <c r="BU38" s="5">
        <v>172</v>
      </c>
      <c r="BV38" s="5">
        <v>1</v>
      </c>
      <c r="BW38" s="5">
        <v>177</v>
      </c>
      <c r="BX38" s="5">
        <v>1</v>
      </c>
      <c r="BY38" s="5">
        <v>173</v>
      </c>
      <c r="BZ38" s="5">
        <v>1</v>
      </c>
      <c r="CA38" s="5">
        <v>172</v>
      </c>
      <c r="CC38" s="2"/>
      <c r="CD38" s="5">
        <v>1</v>
      </c>
      <c r="CE38" s="5">
        <v>188</v>
      </c>
      <c r="CF38" s="5">
        <v>1</v>
      </c>
      <c r="CG38" s="5">
        <v>190</v>
      </c>
      <c r="CH38" s="5">
        <v>1</v>
      </c>
      <c r="CI38" s="5">
        <v>200</v>
      </c>
      <c r="CJ38" s="5">
        <v>1</v>
      </c>
      <c r="CK38" s="5">
        <v>227</v>
      </c>
      <c r="CN38" s="5">
        <v>1</v>
      </c>
      <c r="CO38" s="5">
        <v>219</v>
      </c>
      <c r="CP38" s="5">
        <v>1</v>
      </c>
      <c r="CQ38" s="5">
        <v>200</v>
      </c>
      <c r="CR38" s="5">
        <v>1</v>
      </c>
      <c r="CS38" s="5">
        <v>195</v>
      </c>
      <c r="CT38" s="5">
        <v>1</v>
      </c>
      <c r="CU38" s="5">
        <v>208</v>
      </c>
      <c r="CX38" s="5">
        <v>1</v>
      </c>
      <c r="CY38" s="5">
        <v>217</v>
      </c>
      <c r="CZ38" s="5">
        <v>1</v>
      </c>
      <c r="DA38" s="5">
        <v>211</v>
      </c>
      <c r="DB38" s="5">
        <v>1</v>
      </c>
      <c r="DC38" s="5">
        <v>213</v>
      </c>
      <c r="DD38" s="5">
        <v>1</v>
      </c>
      <c r="DE38" s="5">
        <v>215</v>
      </c>
      <c r="DH38" s="5">
        <v>1</v>
      </c>
      <c r="DI38" s="5">
        <v>194</v>
      </c>
      <c r="DJ38" s="5">
        <v>1</v>
      </c>
      <c r="DK38" s="5">
        <v>194</v>
      </c>
      <c r="DL38" s="5">
        <v>1</v>
      </c>
      <c r="DM38" s="5">
        <v>206</v>
      </c>
      <c r="DN38" s="5">
        <v>1</v>
      </c>
      <c r="DO38" s="5">
        <v>199</v>
      </c>
      <c r="DQ38" s="2"/>
      <c r="DR38" s="5">
        <v>1</v>
      </c>
      <c r="DS38" s="5">
        <v>213</v>
      </c>
      <c r="DT38" s="5">
        <v>1</v>
      </c>
      <c r="DU38" s="5">
        <v>240</v>
      </c>
      <c r="DV38" s="5">
        <v>1</v>
      </c>
      <c r="DW38" s="5">
        <v>207</v>
      </c>
      <c r="DX38" s="5">
        <v>1</v>
      </c>
      <c r="DY38" s="5">
        <v>197</v>
      </c>
      <c r="EB38" s="5">
        <v>1</v>
      </c>
      <c r="EC38" s="5">
        <v>180</v>
      </c>
      <c r="ED38" s="5">
        <v>1</v>
      </c>
      <c r="EE38" s="5">
        <v>185</v>
      </c>
      <c r="EF38" s="5">
        <v>1</v>
      </c>
      <c r="EG38" s="5">
        <v>189</v>
      </c>
      <c r="EH38" s="5">
        <v>1</v>
      </c>
      <c r="EI38" s="5">
        <v>182</v>
      </c>
      <c r="EL38" s="5">
        <v>1</v>
      </c>
      <c r="EM38" s="5">
        <v>196</v>
      </c>
      <c r="EN38" s="5">
        <v>1</v>
      </c>
      <c r="EO38" s="5">
        <v>190</v>
      </c>
      <c r="EP38" s="5">
        <v>1</v>
      </c>
      <c r="EQ38" s="5">
        <v>201</v>
      </c>
      <c r="ER38" s="5">
        <v>1</v>
      </c>
      <c r="ES38" s="5">
        <v>195</v>
      </c>
      <c r="EU38" s="2"/>
      <c r="EV38" s="5">
        <v>1</v>
      </c>
      <c r="EW38" s="5">
        <v>185</v>
      </c>
      <c r="EX38" s="5">
        <v>1</v>
      </c>
      <c r="EY38" s="5">
        <v>182</v>
      </c>
      <c r="EZ38" s="5">
        <v>1</v>
      </c>
      <c r="FA38" s="5">
        <v>189</v>
      </c>
      <c r="FB38" s="5">
        <v>1</v>
      </c>
      <c r="FC38" s="5">
        <v>195</v>
      </c>
      <c r="FF38" s="5">
        <v>1</v>
      </c>
      <c r="FG38" s="5">
        <v>185</v>
      </c>
      <c r="FH38" s="5">
        <v>1</v>
      </c>
      <c r="FI38" s="5">
        <v>200</v>
      </c>
      <c r="FJ38" s="5">
        <v>1</v>
      </c>
      <c r="FK38" s="5">
        <v>194</v>
      </c>
      <c r="FL38" s="5">
        <v>1</v>
      </c>
      <c r="FM38" s="5">
        <v>191</v>
      </c>
      <c r="FP38" s="5">
        <v>1</v>
      </c>
      <c r="FQ38" s="5">
        <v>187</v>
      </c>
      <c r="FR38" s="5">
        <v>1</v>
      </c>
      <c r="FS38" s="5">
        <v>195</v>
      </c>
      <c r="FT38" s="5">
        <v>1</v>
      </c>
      <c r="FU38" s="5">
        <v>189</v>
      </c>
      <c r="FV38" s="5">
        <v>1</v>
      </c>
      <c r="FW38" s="5">
        <v>188</v>
      </c>
      <c r="FY38" s="2"/>
      <c r="FZ38" s="5">
        <v>1</v>
      </c>
      <c r="GA38" s="5">
        <v>205</v>
      </c>
      <c r="GB38" s="5">
        <v>1</v>
      </c>
      <c r="GC38" s="5">
        <v>192</v>
      </c>
      <c r="GD38" s="5">
        <v>1</v>
      </c>
      <c r="GE38" s="5">
        <v>181</v>
      </c>
      <c r="GF38" s="5">
        <v>1</v>
      </c>
      <c r="GG38" s="5">
        <v>192</v>
      </c>
      <c r="GJ38" s="5">
        <v>1</v>
      </c>
      <c r="GK38" s="5">
        <v>221</v>
      </c>
      <c r="GL38" s="5">
        <v>1</v>
      </c>
      <c r="GM38" s="5">
        <v>234</v>
      </c>
      <c r="GN38" s="5">
        <v>1</v>
      </c>
      <c r="GO38" s="5">
        <v>259</v>
      </c>
      <c r="GP38" s="5">
        <v>1</v>
      </c>
      <c r="GQ38" s="5">
        <v>229</v>
      </c>
      <c r="GT38" s="5">
        <v>1</v>
      </c>
      <c r="GU38" s="5">
        <v>161</v>
      </c>
      <c r="GV38" s="5">
        <v>1</v>
      </c>
      <c r="GW38" s="5">
        <v>173</v>
      </c>
      <c r="GX38" s="5">
        <v>1</v>
      </c>
      <c r="GY38" s="5">
        <v>169</v>
      </c>
      <c r="GZ38" s="5">
        <v>1</v>
      </c>
      <c r="HA38" s="5">
        <v>176</v>
      </c>
      <c r="HC38" s="2"/>
      <c r="HD38" s="5">
        <v>1</v>
      </c>
      <c r="HE38" s="5">
        <v>201</v>
      </c>
      <c r="HF38" s="5">
        <v>1</v>
      </c>
      <c r="HG38" s="5">
        <v>196</v>
      </c>
      <c r="HH38" s="5">
        <v>1</v>
      </c>
      <c r="HI38" s="5">
        <v>198</v>
      </c>
      <c r="HJ38" s="5">
        <v>1</v>
      </c>
      <c r="HK38" s="5">
        <v>187</v>
      </c>
      <c r="HN38" s="5">
        <v>1</v>
      </c>
      <c r="HO38" s="5">
        <v>184</v>
      </c>
      <c r="HP38" s="5">
        <v>1</v>
      </c>
      <c r="HQ38" s="5">
        <v>186</v>
      </c>
      <c r="HR38" s="5">
        <v>1</v>
      </c>
      <c r="HS38" s="5">
        <v>198</v>
      </c>
      <c r="HT38" s="5">
        <v>1</v>
      </c>
      <c r="HU38" s="5">
        <v>203</v>
      </c>
      <c r="HX38" s="5">
        <v>1</v>
      </c>
      <c r="HY38" s="5">
        <v>202</v>
      </c>
      <c r="HZ38" s="5">
        <v>1</v>
      </c>
      <c r="IA38" s="5">
        <v>228</v>
      </c>
      <c r="IB38" s="5">
        <v>1</v>
      </c>
      <c r="IC38" s="5">
        <v>194</v>
      </c>
      <c r="ID38" s="5">
        <v>1</v>
      </c>
      <c r="IE38" s="5">
        <v>206</v>
      </c>
      <c r="IG38" s="2"/>
      <c r="IH38" s="5">
        <v>1</v>
      </c>
      <c r="II38" s="5">
        <v>181</v>
      </c>
      <c r="IJ38" s="5">
        <v>1</v>
      </c>
      <c r="IK38" s="5">
        <v>213</v>
      </c>
      <c r="IL38" s="5">
        <v>1</v>
      </c>
      <c r="IM38" s="5">
        <v>180</v>
      </c>
      <c r="IN38" s="5">
        <v>1</v>
      </c>
      <c r="IO38" s="5">
        <v>189</v>
      </c>
      <c r="IR38" s="5">
        <v>1</v>
      </c>
      <c r="IS38" s="5">
        <v>223</v>
      </c>
      <c r="IT38" s="5">
        <v>1</v>
      </c>
      <c r="IU38" s="5">
        <v>221</v>
      </c>
      <c r="IV38" s="5">
        <v>1</v>
      </c>
      <c r="IW38" s="5">
        <v>252</v>
      </c>
      <c r="IX38" s="5">
        <v>1</v>
      </c>
      <c r="IY38" s="5">
        <v>238</v>
      </c>
      <c r="JB38" s="5">
        <v>1</v>
      </c>
      <c r="JC38" s="5">
        <v>343</v>
      </c>
      <c r="JD38" s="5">
        <v>1</v>
      </c>
      <c r="JE38" s="5">
        <v>398</v>
      </c>
      <c r="JF38" s="5">
        <v>1</v>
      </c>
      <c r="JG38" s="5">
        <v>362</v>
      </c>
      <c r="JH38" s="5">
        <v>1</v>
      </c>
      <c r="JI38" s="5">
        <v>343</v>
      </c>
      <c r="JK38" s="2"/>
      <c r="JL38" s="5">
        <v>1</v>
      </c>
      <c r="JM38" s="5">
        <v>176</v>
      </c>
      <c r="JN38" s="5">
        <v>1</v>
      </c>
      <c r="JO38" s="5">
        <v>182</v>
      </c>
      <c r="JP38" s="5">
        <v>1</v>
      </c>
      <c r="JQ38" s="5">
        <v>181</v>
      </c>
      <c r="JR38" s="5">
        <v>1</v>
      </c>
      <c r="JS38" s="5">
        <v>178</v>
      </c>
      <c r="JV38" s="5">
        <v>1</v>
      </c>
      <c r="JW38" s="5">
        <v>125</v>
      </c>
      <c r="JX38" s="5">
        <v>1</v>
      </c>
      <c r="JY38" s="5">
        <v>115</v>
      </c>
      <c r="JZ38" s="5">
        <v>1</v>
      </c>
      <c r="KA38" s="5">
        <v>125</v>
      </c>
      <c r="KB38" s="5">
        <v>1</v>
      </c>
      <c r="KC38" s="5">
        <v>109</v>
      </c>
      <c r="KF38" s="5">
        <v>1</v>
      </c>
      <c r="KG38" s="5">
        <v>224</v>
      </c>
      <c r="KH38" s="5">
        <v>1</v>
      </c>
      <c r="KI38" s="5">
        <v>218</v>
      </c>
      <c r="KJ38" s="5">
        <v>1</v>
      </c>
      <c r="KK38" s="5">
        <v>210</v>
      </c>
      <c r="KL38" s="5">
        <v>1</v>
      </c>
      <c r="KM38" s="5">
        <v>213</v>
      </c>
    </row>
    <row r="39" spans="1:299" x14ac:dyDescent="0.25">
      <c r="A39" s="2"/>
      <c r="B39" s="5">
        <v>2</v>
      </c>
      <c r="C39" s="5">
        <v>206</v>
      </c>
      <c r="D39" s="5">
        <v>2</v>
      </c>
      <c r="E39" s="5">
        <v>196</v>
      </c>
      <c r="F39" s="5">
        <v>2</v>
      </c>
      <c r="G39" s="5">
        <v>200</v>
      </c>
      <c r="H39" s="5">
        <v>2</v>
      </c>
      <c r="I39" s="5">
        <v>211</v>
      </c>
      <c r="L39" s="5">
        <v>2</v>
      </c>
      <c r="M39" s="5">
        <v>207</v>
      </c>
      <c r="N39" s="5">
        <v>2</v>
      </c>
      <c r="O39" s="5">
        <v>190</v>
      </c>
      <c r="P39" s="5">
        <v>2</v>
      </c>
      <c r="Q39" s="5">
        <v>200</v>
      </c>
      <c r="R39" s="5">
        <v>2</v>
      </c>
      <c r="S39" s="5">
        <v>210</v>
      </c>
      <c r="V39" s="5">
        <v>2</v>
      </c>
      <c r="W39" s="5">
        <v>198</v>
      </c>
      <c r="X39" s="5">
        <v>2</v>
      </c>
      <c r="Y39" s="5">
        <v>201</v>
      </c>
      <c r="Z39" s="5">
        <v>2</v>
      </c>
      <c r="AA39" s="5">
        <v>180</v>
      </c>
      <c r="AB39" s="5">
        <v>2</v>
      </c>
      <c r="AC39" s="5">
        <v>189</v>
      </c>
      <c r="AE39" s="2"/>
      <c r="AF39" s="5">
        <v>2</v>
      </c>
      <c r="AG39" s="5">
        <v>316</v>
      </c>
      <c r="AH39" s="5">
        <v>2</v>
      </c>
      <c r="AI39" s="5">
        <v>281</v>
      </c>
      <c r="AJ39" s="5">
        <v>2</v>
      </c>
      <c r="AK39" s="5">
        <v>244</v>
      </c>
      <c r="AL39" s="5">
        <v>2</v>
      </c>
      <c r="AM39" s="5">
        <v>209</v>
      </c>
      <c r="AP39" s="5">
        <v>2</v>
      </c>
      <c r="AQ39" s="5">
        <v>226</v>
      </c>
      <c r="AR39" s="5">
        <v>2</v>
      </c>
      <c r="AS39" s="5">
        <v>218</v>
      </c>
      <c r="AT39" s="5">
        <v>2</v>
      </c>
      <c r="AU39" s="5">
        <v>205</v>
      </c>
      <c r="AV39" s="5">
        <v>2</v>
      </c>
      <c r="AW39" s="5">
        <v>213</v>
      </c>
      <c r="AZ39" s="5">
        <v>2</v>
      </c>
      <c r="BA39" s="5">
        <v>184</v>
      </c>
      <c r="BB39" s="5">
        <v>2</v>
      </c>
      <c r="BC39" s="5">
        <v>189</v>
      </c>
      <c r="BD39" s="5">
        <v>2</v>
      </c>
      <c r="BE39" s="5">
        <v>181</v>
      </c>
      <c r="BF39" s="5">
        <v>2</v>
      </c>
      <c r="BG39" s="5">
        <v>175</v>
      </c>
      <c r="BJ39" s="5">
        <v>2</v>
      </c>
      <c r="BK39" s="5">
        <v>166</v>
      </c>
      <c r="BL39" s="5">
        <v>2</v>
      </c>
      <c r="BM39" s="5">
        <v>176</v>
      </c>
      <c r="BN39" s="5">
        <v>2</v>
      </c>
      <c r="BO39" s="5">
        <v>170</v>
      </c>
      <c r="BP39" s="5">
        <v>2</v>
      </c>
      <c r="BQ39" s="5">
        <v>173</v>
      </c>
      <c r="BT39" s="5">
        <v>2</v>
      </c>
      <c r="BU39" s="5">
        <v>176</v>
      </c>
      <c r="BV39" s="5">
        <v>2</v>
      </c>
      <c r="BW39" s="5">
        <v>161</v>
      </c>
      <c r="BX39" s="5">
        <v>2</v>
      </c>
      <c r="BY39" s="5">
        <v>181</v>
      </c>
      <c r="BZ39" s="5">
        <v>2</v>
      </c>
      <c r="CA39" s="5">
        <v>181</v>
      </c>
      <c r="CC39" s="2"/>
      <c r="CD39" s="5">
        <v>2</v>
      </c>
      <c r="CE39" s="5">
        <v>183</v>
      </c>
      <c r="CF39" s="5">
        <v>2</v>
      </c>
      <c r="CG39" s="5">
        <v>189</v>
      </c>
      <c r="CH39" s="5">
        <v>2</v>
      </c>
      <c r="CI39" s="5">
        <v>207</v>
      </c>
      <c r="CJ39" s="5">
        <v>2</v>
      </c>
      <c r="CK39" s="5">
        <v>209</v>
      </c>
      <c r="CN39" s="5">
        <v>2</v>
      </c>
      <c r="CO39" s="5">
        <v>221</v>
      </c>
      <c r="CP39" s="5">
        <v>2</v>
      </c>
      <c r="CQ39" s="5">
        <v>199</v>
      </c>
      <c r="CR39" s="5">
        <v>2</v>
      </c>
      <c r="CS39" s="5">
        <v>202</v>
      </c>
      <c r="CT39" s="5">
        <v>2</v>
      </c>
      <c r="CU39" s="5">
        <v>218</v>
      </c>
      <c r="CX39" s="5">
        <v>2</v>
      </c>
      <c r="CY39" s="5">
        <v>215</v>
      </c>
      <c r="CZ39" s="5">
        <v>2</v>
      </c>
      <c r="DA39" s="5">
        <v>205</v>
      </c>
      <c r="DB39" s="5">
        <v>2</v>
      </c>
      <c r="DC39" s="5">
        <v>227</v>
      </c>
      <c r="DD39" s="5">
        <v>2</v>
      </c>
      <c r="DE39" s="5">
        <v>219</v>
      </c>
      <c r="DH39" s="5">
        <v>2</v>
      </c>
      <c r="DI39" s="5">
        <v>202</v>
      </c>
      <c r="DJ39" s="5">
        <v>2</v>
      </c>
      <c r="DK39" s="5">
        <v>201</v>
      </c>
      <c r="DL39" s="5">
        <v>2</v>
      </c>
      <c r="DM39" s="5">
        <v>198</v>
      </c>
      <c r="DN39" s="5">
        <v>2</v>
      </c>
      <c r="DO39" s="5">
        <v>206</v>
      </c>
      <c r="DQ39" s="2"/>
      <c r="DR39" s="5">
        <v>2</v>
      </c>
      <c r="DS39" s="5">
        <v>214</v>
      </c>
      <c r="DT39" s="5">
        <v>2</v>
      </c>
      <c r="DU39" s="5">
        <v>218</v>
      </c>
      <c r="DV39" s="5">
        <v>2</v>
      </c>
      <c r="DW39" s="5">
        <v>197</v>
      </c>
      <c r="DX39" s="5">
        <v>2</v>
      </c>
      <c r="DY39" s="5">
        <v>206</v>
      </c>
      <c r="EB39" s="5">
        <v>2</v>
      </c>
      <c r="EC39" s="5">
        <v>202</v>
      </c>
      <c r="ED39" s="5">
        <v>2</v>
      </c>
      <c r="EE39" s="5">
        <v>198</v>
      </c>
      <c r="EF39" s="5">
        <v>2</v>
      </c>
      <c r="EG39" s="5">
        <v>193</v>
      </c>
      <c r="EH39" s="5">
        <v>2</v>
      </c>
      <c r="EI39" s="5">
        <v>182</v>
      </c>
      <c r="EL39" s="5">
        <v>2</v>
      </c>
      <c r="EM39" s="5">
        <v>189</v>
      </c>
      <c r="EN39" s="5">
        <v>2</v>
      </c>
      <c r="EO39" s="5">
        <v>190</v>
      </c>
      <c r="EP39" s="5">
        <v>2</v>
      </c>
      <c r="EQ39" s="5">
        <v>203</v>
      </c>
      <c r="ER39" s="5">
        <v>2</v>
      </c>
      <c r="ES39" s="5">
        <v>194</v>
      </c>
      <c r="EU39" s="2"/>
      <c r="EV39" s="5">
        <v>2</v>
      </c>
      <c r="EW39" s="5">
        <v>192</v>
      </c>
      <c r="EX39" s="5">
        <v>2</v>
      </c>
      <c r="EY39" s="5">
        <v>189</v>
      </c>
      <c r="EZ39" s="5">
        <v>2</v>
      </c>
      <c r="FA39" s="5">
        <v>187</v>
      </c>
      <c r="FB39" s="5">
        <v>2</v>
      </c>
      <c r="FC39" s="5">
        <v>194</v>
      </c>
      <c r="FF39" s="5">
        <v>2</v>
      </c>
      <c r="FG39" s="5">
        <v>185</v>
      </c>
      <c r="FH39" s="5">
        <v>2</v>
      </c>
      <c r="FI39" s="5">
        <v>192</v>
      </c>
      <c r="FJ39" s="5">
        <v>2</v>
      </c>
      <c r="FK39" s="5">
        <v>219</v>
      </c>
      <c r="FL39" s="5">
        <v>2</v>
      </c>
      <c r="FM39" s="5">
        <v>189</v>
      </c>
      <c r="FP39" s="5">
        <v>2</v>
      </c>
      <c r="FQ39" s="5">
        <v>196</v>
      </c>
      <c r="FR39" s="5">
        <v>2</v>
      </c>
      <c r="FS39" s="5">
        <v>198</v>
      </c>
      <c r="FT39" s="5">
        <v>2</v>
      </c>
      <c r="FU39" s="5">
        <v>193</v>
      </c>
      <c r="FV39" s="5">
        <v>2</v>
      </c>
      <c r="FW39" s="5">
        <v>195</v>
      </c>
      <c r="FY39" s="2"/>
      <c r="FZ39" s="5">
        <v>2</v>
      </c>
      <c r="GA39" s="5">
        <v>194</v>
      </c>
      <c r="GB39" s="5">
        <v>2</v>
      </c>
      <c r="GC39" s="5">
        <v>198</v>
      </c>
      <c r="GD39" s="5">
        <v>2</v>
      </c>
      <c r="GE39" s="5">
        <v>188</v>
      </c>
      <c r="GF39" s="5">
        <v>2</v>
      </c>
      <c r="GG39" s="5">
        <v>197</v>
      </c>
      <c r="GJ39" s="5">
        <v>2</v>
      </c>
      <c r="GK39" s="5">
        <v>237</v>
      </c>
      <c r="GL39" s="5">
        <v>2</v>
      </c>
      <c r="GM39" s="5">
        <v>246</v>
      </c>
      <c r="GN39" s="5">
        <v>2</v>
      </c>
      <c r="GO39" s="5">
        <v>257</v>
      </c>
      <c r="GP39" s="5">
        <v>2</v>
      </c>
      <c r="GQ39" s="5">
        <v>253</v>
      </c>
      <c r="GT39" s="5">
        <v>2</v>
      </c>
      <c r="GU39" s="5">
        <v>160</v>
      </c>
      <c r="GV39" s="5">
        <v>2</v>
      </c>
      <c r="GW39" s="5">
        <v>177</v>
      </c>
      <c r="GX39" s="5">
        <v>2</v>
      </c>
      <c r="GY39" s="5">
        <v>170</v>
      </c>
      <c r="GZ39" s="5">
        <v>2</v>
      </c>
      <c r="HA39" s="5">
        <v>173</v>
      </c>
      <c r="HC39" s="2"/>
      <c r="HD39" s="5">
        <v>2</v>
      </c>
      <c r="HE39" s="5">
        <v>193</v>
      </c>
      <c r="HF39" s="5">
        <v>2</v>
      </c>
      <c r="HG39" s="5">
        <v>209</v>
      </c>
      <c r="HH39" s="5">
        <v>2</v>
      </c>
      <c r="HI39" s="5">
        <v>204</v>
      </c>
      <c r="HJ39" s="5">
        <v>2</v>
      </c>
      <c r="HK39" s="5">
        <v>194</v>
      </c>
      <c r="HN39" s="5">
        <v>2</v>
      </c>
      <c r="HO39" s="5">
        <v>191</v>
      </c>
      <c r="HP39" s="5">
        <v>2</v>
      </c>
      <c r="HQ39" s="5">
        <v>185</v>
      </c>
      <c r="HR39" s="5">
        <v>2</v>
      </c>
      <c r="HS39" s="5">
        <v>203</v>
      </c>
      <c r="HT39" s="5">
        <v>2</v>
      </c>
      <c r="HU39" s="5">
        <v>207</v>
      </c>
      <c r="HX39" s="5">
        <v>2</v>
      </c>
      <c r="HY39" s="5">
        <v>217</v>
      </c>
      <c r="HZ39" s="5">
        <v>2</v>
      </c>
      <c r="IA39" s="5">
        <v>224</v>
      </c>
      <c r="IB39" s="5">
        <v>2</v>
      </c>
      <c r="IC39" s="5">
        <v>204</v>
      </c>
      <c r="ID39" s="5">
        <v>2</v>
      </c>
      <c r="IE39" s="5">
        <v>207</v>
      </c>
      <c r="IG39" s="2"/>
      <c r="IH39" s="5">
        <v>2</v>
      </c>
      <c r="II39" s="5">
        <v>179</v>
      </c>
      <c r="IJ39" s="5">
        <v>2</v>
      </c>
      <c r="IK39" s="5">
        <v>198</v>
      </c>
      <c r="IL39" s="5">
        <v>2</v>
      </c>
      <c r="IM39" s="5">
        <v>196</v>
      </c>
      <c r="IN39" s="5">
        <v>2</v>
      </c>
      <c r="IO39" s="5">
        <v>185</v>
      </c>
      <c r="IR39" s="5">
        <v>2</v>
      </c>
      <c r="IS39" s="5">
        <v>230</v>
      </c>
      <c r="IT39" s="5">
        <v>2</v>
      </c>
      <c r="IU39" s="5">
        <v>223</v>
      </c>
      <c r="IV39" s="5">
        <v>2</v>
      </c>
      <c r="IW39" s="5">
        <v>233</v>
      </c>
      <c r="IX39" s="5">
        <v>2</v>
      </c>
      <c r="IY39" s="5">
        <v>239</v>
      </c>
      <c r="JB39" s="5">
        <v>2</v>
      </c>
      <c r="JC39" s="5">
        <v>353</v>
      </c>
      <c r="JD39" s="5">
        <v>2</v>
      </c>
      <c r="JE39" s="5">
        <v>395</v>
      </c>
      <c r="JF39" s="5">
        <v>2</v>
      </c>
      <c r="JG39" s="5">
        <v>367</v>
      </c>
      <c r="JH39" s="5">
        <v>2</v>
      </c>
      <c r="JI39" s="5">
        <v>358</v>
      </c>
      <c r="JK39" s="2"/>
      <c r="JL39" s="5">
        <v>2</v>
      </c>
      <c r="JM39" s="5">
        <v>179</v>
      </c>
      <c r="JN39" s="5">
        <v>2</v>
      </c>
      <c r="JO39" s="5">
        <v>185</v>
      </c>
      <c r="JP39" s="5">
        <v>2</v>
      </c>
      <c r="JQ39" s="5">
        <v>181</v>
      </c>
      <c r="JR39" s="5">
        <v>2</v>
      </c>
      <c r="JS39" s="5">
        <v>177</v>
      </c>
      <c r="JV39" s="5">
        <v>2</v>
      </c>
      <c r="JW39" s="5">
        <v>122</v>
      </c>
      <c r="JX39" s="5">
        <v>2</v>
      </c>
      <c r="JY39" s="5">
        <v>118</v>
      </c>
      <c r="JZ39" s="5">
        <v>2</v>
      </c>
      <c r="KA39" s="5">
        <v>119</v>
      </c>
      <c r="KB39" s="5">
        <v>2</v>
      </c>
      <c r="KC39" s="5">
        <v>110</v>
      </c>
      <c r="KF39" s="5">
        <v>2</v>
      </c>
      <c r="KG39" s="5">
        <v>250</v>
      </c>
      <c r="KH39" s="5">
        <v>2</v>
      </c>
      <c r="KI39" s="5">
        <v>211</v>
      </c>
      <c r="KJ39" s="5">
        <v>2</v>
      </c>
      <c r="KK39" s="5">
        <v>207</v>
      </c>
      <c r="KL39" s="5">
        <v>2</v>
      </c>
      <c r="KM39" s="5">
        <v>212</v>
      </c>
    </row>
    <row r="40" spans="1:299" x14ac:dyDescent="0.25">
      <c r="A40" s="2"/>
      <c r="B40" s="5">
        <v>3</v>
      </c>
      <c r="C40" s="5">
        <v>208</v>
      </c>
      <c r="D40" s="5">
        <v>3</v>
      </c>
      <c r="E40" s="5">
        <v>197</v>
      </c>
      <c r="F40" s="5">
        <v>3</v>
      </c>
      <c r="G40" s="5">
        <v>206</v>
      </c>
      <c r="H40" s="5">
        <v>3</v>
      </c>
      <c r="I40" s="5">
        <v>207</v>
      </c>
      <c r="L40" s="5">
        <v>3</v>
      </c>
      <c r="M40" s="5">
        <v>216</v>
      </c>
      <c r="N40" s="5">
        <v>3</v>
      </c>
      <c r="O40" s="5">
        <v>196</v>
      </c>
      <c r="P40" s="5">
        <v>3</v>
      </c>
      <c r="Q40" s="5">
        <v>207</v>
      </c>
      <c r="R40" s="5">
        <v>3</v>
      </c>
      <c r="S40" s="5">
        <v>203</v>
      </c>
      <c r="V40" s="5">
        <v>3</v>
      </c>
      <c r="W40" s="5">
        <v>189</v>
      </c>
      <c r="X40" s="5">
        <v>3</v>
      </c>
      <c r="Y40" s="5">
        <v>205</v>
      </c>
      <c r="Z40" s="5">
        <v>3</v>
      </c>
      <c r="AA40" s="5">
        <v>186</v>
      </c>
      <c r="AB40" s="5">
        <v>3</v>
      </c>
      <c r="AC40" s="5">
        <v>192</v>
      </c>
      <c r="AE40" s="2"/>
      <c r="AF40" s="5">
        <v>3</v>
      </c>
      <c r="AG40" s="5">
        <v>325</v>
      </c>
      <c r="AH40" s="5">
        <v>3</v>
      </c>
      <c r="AI40" s="5">
        <v>276</v>
      </c>
      <c r="AJ40" s="5">
        <v>3</v>
      </c>
      <c r="AK40" s="5">
        <v>242</v>
      </c>
      <c r="AL40" s="5">
        <v>3</v>
      </c>
      <c r="AM40" s="5">
        <v>200</v>
      </c>
      <c r="AP40" s="5">
        <v>3</v>
      </c>
      <c r="AQ40" s="5">
        <v>219</v>
      </c>
      <c r="AR40" s="5">
        <v>3</v>
      </c>
      <c r="AS40" s="5">
        <v>225</v>
      </c>
      <c r="AT40" s="5">
        <v>3</v>
      </c>
      <c r="AU40" s="5">
        <v>213</v>
      </c>
      <c r="AV40" s="5">
        <v>3</v>
      </c>
      <c r="AW40" s="5">
        <v>214</v>
      </c>
      <c r="AZ40" s="5">
        <v>3</v>
      </c>
      <c r="BA40" s="5">
        <v>190</v>
      </c>
      <c r="BB40" s="5">
        <v>3</v>
      </c>
      <c r="BC40" s="5">
        <v>198</v>
      </c>
      <c r="BD40" s="5">
        <v>3</v>
      </c>
      <c r="BE40" s="5">
        <v>179</v>
      </c>
      <c r="BF40" s="5">
        <v>3</v>
      </c>
      <c r="BG40" s="5">
        <v>240</v>
      </c>
      <c r="BJ40" s="5">
        <v>3</v>
      </c>
      <c r="BK40" s="5">
        <v>167</v>
      </c>
      <c r="BL40" s="5">
        <v>3</v>
      </c>
      <c r="BM40" s="5">
        <v>177</v>
      </c>
      <c r="BN40" s="5">
        <v>3</v>
      </c>
      <c r="BO40" s="5">
        <v>174</v>
      </c>
      <c r="BP40" s="5">
        <v>3</v>
      </c>
      <c r="BQ40" s="5">
        <v>175</v>
      </c>
      <c r="BT40" s="5">
        <v>3</v>
      </c>
      <c r="BU40" s="5">
        <v>173</v>
      </c>
      <c r="BV40" s="5">
        <v>3</v>
      </c>
      <c r="BW40" s="5">
        <v>181</v>
      </c>
      <c r="BX40" s="5">
        <v>3</v>
      </c>
      <c r="BY40" s="5">
        <v>185</v>
      </c>
      <c r="BZ40" s="5">
        <v>3</v>
      </c>
      <c r="CA40" s="5">
        <v>177</v>
      </c>
      <c r="CC40" s="2"/>
      <c r="CD40" s="5">
        <v>3</v>
      </c>
      <c r="CE40" s="5">
        <v>182</v>
      </c>
      <c r="CF40" s="5">
        <v>3</v>
      </c>
      <c r="CG40" s="5">
        <v>187</v>
      </c>
      <c r="CH40" s="5">
        <v>3</v>
      </c>
      <c r="CI40" s="5">
        <v>194</v>
      </c>
      <c r="CJ40" s="5">
        <v>3</v>
      </c>
      <c r="CK40" s="5">
        <v>209</v>
      </c>
      <c r="CN40" s="5">
        <v>3</v>
      </c>
      <c r="CO40" s="5">
        <v>213</v>
      </c>
      <c r="CP40" s="5">
        <v>3</v>
      </c>
      <c r="CQ40" s="5">
        <v>194</v>
      </c>
      <c r="CR40" s="5">
        <v>3</v>
      </c>
      <c r="CS40" s="5">
        <v>204</v>
      </c>
      <c r="CT40" s="5">
        <v>3</v>
      </c>
      <c r="CU40" s="5">
        <v>211</v>
      </c>
      <c r="CX40" s="5">
        <v>3</v>
      </c>
      <c r="CY40" s="5">
        <v>218</v>
      </c>
      <c r="CZ40" s="5">
        <v>3</v>
      </c>
      <c r="DA40" s="5">
        <v>213</v>
      </c>
      <c r="DB40" s="5">
        <v>3</v>
      </c>
      <c r="DC40" s="5">
        <v>214</v>
      </c>
      <c r="DD40" s="5">
        <v>3</v>
      </c>
      <c r="DE40" s="5">
        <v>218</v>
      </c>
      <c r="DH40" s="5">
        <v>3</v>
      </c>
      <c r="DI40" s="5">
        <v>204</v>
      </c>
      <c r="DJ40" s="5">
        <v>3</v>
      </c>
      <c r="DK40" s="5">
        <v>207</v>
      </c>
      <c r="DL40" s="5">
        <v>3</v>
      </c>
      <c r="DM40" s="5">
        <v>205</v>
      </c>
      <c r="DN40" s="5">
        <v>3</v>
      </c>
      <c r="DO40" s="5">
        <v>201</v>
      </c>
      <c r="DQ40" s="2"/>
      <c r="DR40" s="5">
        <v>3</v>
      </c>
      <c r="DS40" s="5">
        <v>219</v>
      </c>
      <c r="DT40" s="5">
        <v>3</v>
      </c>
      <c r="DU40" s="5">
        <v>214</v>
      </c>
      <c r="DV40" s="5">
        <v>3</v>
      </c>
      <c r="DW40" s="5">
        <v>195</v>
      </c>
      <c r="DX40" s="5">
        <v>3</v>
      </c>
      <c r="DY40" s="5">
        <v>205</v>
      </c>
      <c r="EB40" s="5">
        <v>3</v>
      </c>
      <c r="EC40" s="5">
        <v>188</v>
      </c>
      <c r="ED40" s="5">
        <v>3</v>
      </c>
      <c r="EE40" s="5">
        <v>201</v>
      </c>
      <c r="EF40" s="5">
        <v>3</v>
      </c>
      <c r="EG40" s="5">
        <v>193</v>
      </c>
      <c r="EH40" s="5">
        <v>3</v>
      </c>
      <c r="EI40" s="5">
        <v>188</v>
      </c>
      <c r="EL40" s="5">
        <v>3</v>
      </c>
      <c r="EM40" s="5">
        <v>197</v>
      </c>
      <c r="EN40" s="5">
        <v>3</v>
      </c>
      <c r="EO40" s="5">
        <v>187</v>
      </c>
      <c r="EP40" s="5">
        <v>3</v>
      </c>
      <c r="EQ40" s="5">
        <v>191</v>
      </c>
      <c r="ER40" s="5">
        <v>3</v>
      </c>
      <c r="ES40" s="5">
        <v>193</v>
      </c>
      <c r="EU40" s="2"/>
      <c r="EV40" s="5">
        <v>3</v>
      </c>
      <c r="EW40" s="5">
        <v>193</v>
      </c>
      <c r="EX40" s="5">
        <v>3</v>
      </c>
      <c r="EY40" s="5">
        <v>192</v>
      </c>
      <c r="EZ40" s="5">
        <v>3</v>
      </c>
      <c r="FA40" s="5">
        <v>189</v>
      </c>
      <c r="FB40" s="5">
        <v>3</v>
      </c>
      <c r="FC40" s="5">
        <v>202</v>
      </c>
      <c r="FF40" s="5">
        <v>3</v>
      </c>
      <c r="FG40" s="5">
        <v>209</v>
      </c>
      <c r="FH40" s="5">
        <v>3</v>
      </c>
      <c r="FI40" s="5">
        <v>187</v>
      </c>
      <c r="FJ40" s="5">
        <v>3</v>
      </c>
      <c r="FK40" s="5">
        <v>202</v>
      </c>
      <c r="FL40" s="5">
        <v>3</v>
      </c>
      <c r="FM40" s="5">
        <v>188</v>
      </c>
      <c r="FP40" s="5">
        <v>3</v>
      </c>
      <c r="FQ40" s="5">
        <v>204</v>
      </c>
      <c r="FR40" s="5">
        <v>3</v>
      </c>
      <c r="FS40" s="5">
        <v>203</v>
      </c>
      <c r="FT40" s="5">
        <v>3</v>
      </c>
      <c r="FU40" s="5">
        <v>197</v>
      </c>
      <c r="FV40" s="5">
        <v>3</v>
      </c>
      <c r="FW40" s="5">
        <v>196</v>
      </c>
      <c r="FY40" s="2"/>
      <c r="FZ40" s="5">
        <v>3</v>
      </c>
      <c r="GA40" s="5">
        <v>215</v>
      </c>
      <c r="GB40" s="5">
        <v>3</v>
      </c>
      <c r="GC40" s="5">
        <v>203</v>
      </c>
      <c r="GD40" s="5">
        <v>3</v>
      </c>
      <c r="GE40" s="5">
        <v>195</v>
      </c>
      <c r="GF40" s="5">
        <v>3</v>
      </c>
      <c r="GG40" s="5">
        <v>193</v>
      </c>
      <c r="GJ40" s="5">
        <v>3</v>
      </c>
      <c r="GK40" s="5">
        <v>228</v>
      </c>
      <c r="GL40" s="5">
        <v>3</v>
      </c>
      <c r="GM40" s="5">
        <v>249</v>
      </c>
      <c r="GN40" s="5">
        <v>3</v>
      </c>
      <c r="GO40" s="5">
        <v>262</v>
      </c>
      <c r="GP40" s="5">
        <v>3</v>
      </c>
      <c r="GQ40" s="5">
        <v>256</v>
      </c>
      <c r="GT40" s="5">
        <v>3</v>
      </c>
      <c r="GU40" s="5">
        <v>166</v>
      </c>
      <c r="GV40" s="5">
        <v>3</v>
      </c>
      <c r="GW40" s="5">
        <v>182</v>
      </c>
      <c r="GX40" s="5">
        <v>3</v>
      </c>
      <c r="GY40" s="5">
        <v>173</v>
      </c>
      <c r="GZ40" s="5">
        <v>3</v>
      </c>
      <c r="HA40" s="5">
        <v>169</v>
      </c>
      <c r="HC40" s="2"/>
      <c r="HD40" s="5">
        <v>3</v>
      </c>
      <c r="HE40" s="5">
        <v>203</v>
      </c>
      <c r="HF40" s="5">
        <v>3</v>
      </c>
      <c r="HG40" s="5">
        <v>202</v>
      </c>
      <c r="HH40" s="5">
        <v>3</v>
      </c>
      <c r="HI40" s="5">
        <v>205</v>
      </c>
      <c r="HJ40" s="5">
        <v>3</v>
      </c>
      <c r="HK40" s="5">
        <v>194</v>
      </c>
      <c r="HN40" s="5">
        <v>3</v>
      </c>
      <c r="HO40" s="5">
        <v>194</v>
      </c>
      <c r="HP40" s="5">
        <v>3</v>
      </c>
      <c r="HQ40" s="5">
        <v>188</v>
      </c>
      <c r="HR40" s="5">
        <v>3</v>
      </c>
      <c r="HS40" s="5">
        <v>198</v>
      </c>
      <c r="HT40" s="5">
        <v>3</v>
      </c>
      <c r="HU40" s="5">
        <v>215</v>
      </c>
      <c r="HX40" s="5">
        <v>3</v>
      </c>
      <c r="HY40" s="5">
        <v>216</v>
      </c>
      <c r="HZ40" s="5">
        <v>3</v>
      </c>
      <c r="IA40" s="5">
        <v>221</v>
      </c>
      <c r="IB40" s="5">
        <v>3</v>
      </c>
      <c r="IC40" s="5">
        <v>193</v>
      </c>
      <c r="ID40" s="5">
        <v>3</v>
      </c>
      <c r="IE40" s="5">
        <v>206</v>
      </c>
      <c r="IG40" s="2"/>
      <c r="IH40" s="5">
        <v>3</v>
      </c>
      <c r="II40" s="5">
        <v>186</v>
      </c>
      <c r="IJ40" s="5">
        <v>3</v>
      </c>
      <c r="IK40" s="5">
        <v>189</v>
      </c>
      <c r="IL40" s="5">
        <v>3</v>
      </c>
      <c r="IM40" s="5">
        <v>186</v>
      </c>
      <c r="IN40" s="5">
        <v>3</v>
      </c>
      <c r="IO40" s="5">
        <v>190</v>
      </c>
      <c r="IR40" s="5">
        <v>3</v>
      </c>
      <c r="IS40" s="5">
        <v>244</v>
      </c>
      <c r="IT40" s="5">
        <v>3</v>
      </c>
      <c r="IU40" s="5">
        <v>237</v>
      </c>
      <c r="IV40" s="5">
        <v>3</v>
      </c>
      <c r="IW40" s="5">
        <v>236</v>
      </c>
      <c r="IX40" s="5">
        <v>3</v>
      </c>
      <c r="IY40" s="5">
        <v>243</v>
      </c>
      <c r="JB40" s="5">
        <v>3</v>
      </c>
      <c r="JC40" s="5">
        <v>370</v>
      </c>
      <c r="JD40" s="5">
        <v>3</v>
      </c>
      <c r="JE40" s="5">
        <v>376</v>
      </c>
      <c r="JF40" s="5">
        <v>3</v>
      </c>
      <c r="JG40" s="5">
        <v>367</v>
      </c>
      <c r="JH40" s="5">
        <v>3</v>
      </c>
      <c r="JI40" s="5">
        <v>357</v>
      </c>
      <c r="JK40" s="2"/>
      <c r="JL40" s="5">
        <v>3</v>
      </c>
      <c r="JM40" s="5">
        <v>224</v>
      </c>
      <c r="JN40" s="5">
        <v>3</v>
      </c>
      <c r="JO40" s="5">
        <v>190</v>
      </c>
      <c r="JP40" s="5">
        <v>3</v>
      </c>
      <c r="JQ40" s="5">
        <v>183</v>
      </c>
      <c r="JR40" s="5">
        <v>3</v>
      </c>
      <c r="JS40" s="5">
        <v>179</v>
      </c>
      <c r="JV40" s="5">
        <v>3</v>
      </c>
      <c r="JW40" s="5">
        <v>124</v>
      </c>
      <c r="JX40" s="5">
        <v>3</v>
      </c>
      <c r="JY40" s="5">
        <v>119</v>
      </c>
      <c r="JZ40" s="5">
        <v>3</v>
      </c>
      <c r="KA40" s="5">
        <v>127</v>
      </c>
      <c r="KB40" s="5">
        <v>3</v>
      </c>
      <c r="KC40" s="5">
        <v>109</v>
      </c>
      <c r="KF40" s="5">
        <v>3</v>
      </c>
      <c r="KG40" s="5">
        <v>233</v>
      </c>
      <c r="KH40" s="5">
        <v>3</v>
      </c>
      <c r="KI40" s="5">
        <v>222</v>
      </c>
      <c r="KJ40" s="5">
        <v>3</v>
      </c>
      <c r="KK40" s="5">
        <v>211</v>
      </c>
      <c r="KL40" s="5">
        <v>3</v>
      </c>
      <c r="KM40" s="5">
        <v>216</v>
      </c>
    </row>
    <row r="41" spans="1:299" x14ac:dyDescent="0.25">
      <c r="A41" s="2"/>
      <c r="B41" s="5">
        <v>4</v>
      </c>
      <c r="C41" s="5">
        <v>202</v>
      </c>
      <c r="D41" s="5">
        <v>4</v>
      </c>
      <c r="E41" s="5">
        <v>202</v>
      </c>
      <c r="F41" s="5">
        <v>4</v>
      </c>
      <c r="G41" s="5">
        <v>209</v>
      </c>
      <c r="H41" s="5">
        <v>4</v>
      </c>
      <c r="I41" s="5">
        <v>205</v>
      </c>
      <c r="L41" s="5">
        <v>4</v>
      </c>
      <c r="M41" s="5">
        <v>216</v>
      </c>
      <c r="N41" s="5">
        <v>4</v>
      </c>
      <c r="O41" s="5">
        <v>196</v>
      </c>
      <c r="P41" s="5">
        <v>4</v>
      </c>
      <c r="Q41" s="5">
        <v>197</v>
      </c>
      <c r="R41" s="5">
        <v>4</v>
      </c>
      <c r="S41" s="5">
        <v>217</v>
      </c>
      <c r="V41" s="5">
        <v>4</v>
      </c>
      <c r="W41" s="5">
        <v>193</v>
      </c>
      <c r="X41" s="5">
        <v>4</v>
      </c>
      <c r="Y41" s="5">
        <v>203</v>
      </c>
      <c r="Z41" s="5">
        <v>4</v>
      </c>
      <c r="AA41" s="5">
        <v>185</v>
      </c>
      <c r="AB41" s="5">
        <v>4</v>
      </c>
      <c r="AC41" s="5">
        <v>189</v>
      </c>
      <c r="AE41" s="2"/>
      <c r="AF41" s="5">
        <v>4</v>
      </c>
      <c r="AG41" s="5">
        <v>279</v>
      </c>
      <c r="AH41" s="5">
        <v>4</v>
      </c>
      <c r="AI41" s="5">
        <v>248</v>
      </c>
      <c r="AJ41" s="5">
        <v>4</v>
      </c>
      <c r="AK41" s="5">
        <v>229</v>
      </c>
      <c r="AL41" s="5">
        <v>4</v>
      </c>
      <c r="AM41" s="5">
        <v>203</v>
      </c>
      <c r="AP41" s="5">
        <v>4</v>
      </c>
      <c r="AQ41" s="5">
        <v>225</v>
      </c>
      <c r="AR41" s="5">
        <v>4</v>
      </c>
      <c r="AS41" s="5">
        <v>223</v>
      </c>
      <c r="AT41" s="5">
        <v>4</v>
      </c>
      <c r="AU41" s="5">
        <v>220</v>
      </c>
      <c r="AV41" s="5">
        <v>4</v>
      </c>
      <c r="AW41" s="5">
        <v>224</v>
      </c>
      <c r="AZ41" s="5">
        <v>4</v>
      </c>
      <c r="BA41" s="5">
        <v>184</v>
      </c>
      <c r="BB41" s="5">
        <v>4</v>
      </c>
      <c r="BC41" s="5">
        <v>187</v>
      </c>
      <c r="BD41" s="5">
        <v>4</v>
      </c>
      <c r="BE41" s="5">
        <v>184</v>
      </c>
      <c r="BF41" s="5">
        <v>4</v>
      </c>
      <c r="BG41" s="5">
        <v>180</v>
      </c>
      <c r="BJ41" s="5">
        <v>4</v>
      </c>
      <c r="BK41" s="5">
        <v>177</v>
      </c>
      <c r="BL41" s="5">
        <v>4</v>
      </c>
      <c r="BM41" s="5">
        <v>181</v>
      </c>
      <c r="BN41" s="5">
        <v>4</v>
      </c>
      <c r="BO41" s="5">
        <v>172</v>
      </c>
      <c r="BP41" s="5">
        <v>4</v>
      </c>
      <c r="BQ41" s="5">
        <v>188</v>
      </c>
      <c r="BT41" s="5">
        <v>4</v>
      </c>
      <c r="BU41" s="5">
        <v>175</v>
      </c>
      <c r="BV41" s="5">
        <v>4</v>
      </c>
      <c r="BW41" s="5">
        <v>194</v>
      </c>
      <c r="BX41" s="5">
        <v>4</v>
      </c>
      <c r="BY41" s="5">
        <v>181</v>
      </c>
      <c r="BZ41" s="5">
        <v>4</v>
      </c>
      <c r="CA41" s="5">
        <v>176</v>
      </c>
      <c r="CC41" s="2"/>
      <c r="CD41" s="5">
        <v>4</v>
      </c>
      <c r="CE41" s="5">
        <v>180</v>
      </c>
      <c r="CF41" s="5">
        <v>4</v>
      </c>
      <c r="CG41" s="5">
        <v>190</v>
      </c>
      <c r="CH41" s="5">
        <v>4</v>
      </c>
      <c r="CI41" s="5">
        <v>207</v>
      </c>
      <c r="CJ41" s="5">
        <v>4</v>
      </c>
      <c r="CK41" s="5">
        <v>218</v>
      </c>
      <c r="CN41" s="5">
        <v>4</v>
      </c>
      <c r="CO41" s="5">
        <v>217</v>
      </c>
      <c r="CP41" s="5">
        <v>4</v>
      </c>
      <c r="CQ41" s="5">
        <v>208</v>
      </c>
      <c r="CR41" s="5">
        <v>4</v>
      </c>
      <c r="CS41" s="5">
        <v>206</v>
      </c>
      <c r="CT41" s="5">
        <v>4</v>
      </c>
      <c r="CU41" s="5">
        <v>218</v>
      </c>
      <c r="CX41" s="5">
        <v>4</v>
      </c>
      <c r="CY41" s="5">
        <v>218</v>
      </c>
      <c r="CZ41" s="5">
        <v>4</v>
      </c>
      <c r="DA41" s="5">
        <v>221</v>
      </c>
      <c r="DB41" s="5">
        <v>4</v>
      </c>
      <c r="DC41" s="5">
        <v>224</v>
      </c>
      <c r="DD41" s="5">
        <v>4</v>
      </c>
      <c r="DE41" s="5">
        <v>232</v>
      </c>
      <c r="DH41" s="5">
        <v>4</v>
      </c>
      <c r="DI41" s="5">
        <v>212</v>
      </c>
      <c r="DJ41" s="5">
        <v>4</v>
      </c>
      <c r="DK41" s="5">
        <v>203</v>
      </c>
      <c r="DL41" s="5">
        <v>4</v>
      </c>
      <c r="DM41" s="5">
        <v>203</v>
      </c>
      <c r="DN41" s="5">
        <v>4</v>
      </c>
      <c r="DO41" s="5">
        <v>206</v>
      </c>
      <c r="DQ41" s="2"/>
      <c r="DR41" s="5">
        <v>4</v>
      </c>
      <c r="DS41" s="5">
        <v>219</v>
      </c>
      <c r="DT41" s="5">
        <v>4</v>
      </c>
      <c r="DU41" s="5">
        <v>213</v>
      </c>
      <c r="DV41" s="5">
        <v>4</v>
      </c>
      <c r="DW41" s="5">
        <v>195</v>
      </c>
      <c r="DX41" s="5">
        <v>4</v>
      </c>
      <c r="DY41" s="5">
        <v>206</v>
      </c>
      <c r="EB41" s="5">
        <v>4</v>
      </c>
      <c r="EC41" s="5">
        <v>192</v>
      </c>
      <c r="ED41" s="5">
        <v>4</v>
      </c>
      <c r="EE41" s="5">
        <v>199</v>
      </c>
      <c r="EF41" s="5">
        <v>4</v>
      </c>
      <c r="EG41" s="5">
        <v>201</v>
      </c>
      <c r="EH41" s="5">
        <v>4</v>
      </c>
      <c r="EI41" s="5">
        <v>194</v>
      </c>
      <c r="EL41" s="5">
        <v>4</v>
      </c>
      <c r="EM41" s="5">
        <v>208</v>
      </c>
      <c r="EN41" s="5">
        <v>4</v>
      </c>
      <c r="EO41" s="5">
        <v>190</v>
      </c>
      <c r="EP41" s="5">
        <v>4</v>
      </c>
      <c r="EQ41" s="5">
        <v>200</v>
      </c>
      <c r="ER41" s="5">
        <v>4</v>
      </c>
      <c r="ES41" s="5">
        <v>238</v>
      </c>
      <c r="EU41" s="2"/>
      <c r="EV41" s="5">
        <v>4</v>
      </c>
      <c r="EW41" s="5">
        <v>201</v>
      </c>
      <c r="EX41" s="5">
        <v>4</v>
      </c>
      <c r="EY41" s="5">
        <v>188</v>
      </c>
      <c r="EZ41" s="5">
        <v>4</v>
      </c>
      <c r="FA41" s="5">
        <v>189</v>
      </c>
      <c r="FB41" s="5">
        <v>4</v>
      </c>
      <c r="FC41" s="5">
        <v>199</v>
      </c>
      <c r="FF41" s="5">
        <v>4</v>
      </c>
      <c r="FG41" s="5">
        <v>193</v>
      </c>
      <c r="FH41" s="5">
        <v>4</v>
      </c>
      <c r="FI41" s="5">
        <v>185</v>
      </c>
      <c r="FJ41" s="5">
        <v>4</v>
      </c>
      <c r="FK41" s="5">
        <v>201</v>
      </c>
      <c r="FL41" s="5">
        <v>4</v>
      </c>
      <c r="FM41" s="5">
        <v>196</v>
      </c>
      <c r="FP41" s="5">
        <v>4</v>
      </c>
      <c r="FQ41" s="5">
        <v>200</v>
      </c>
      <c r="FR41" s="5">
        <v>4</v>
      </c>
      <c r="FS41" s="5">
        <v>234</v>
      </c>
      <c r="FT41" s="5">
        <v>4</v>
      </c>
      <c r="FU41" s="5">
        <v>198</v>
      </c>
      <c r="FV41" s="5">
        <v>4</v>
      </c>
      <c r="FW41" s="5">
        <v>197</v>
      </c>
      <c r="FY41" s="2"/>
      <c r="FZ41" s="5">
        <v>4</v>
      </c>
      <c r="GA41" s="5">
        <v>199</v>
      </c>
      <c r="GB41" s="5">
        <v>4</v>
      </c>
      <c r="GC41" s="5">
        <v>201</v>
      </c>
      <c r="GD41" s="5">
        <v>4</v>
      </c>
      <c r="GE41" s="5">
        <v>183</v>
      </c>
      <c r="GF41" s="5">
        <v>4</v>
      </c>
      <c r="GG41" s="5">
        <v>211</v>
      </c>
      <c r="GJ41" s="5">
        <v>4</v>
      </c>
      <c r="GK41" s="5">
        <v>233</v>
      </c>
      <c r="GL41" s="5">
        <v>4</v>
      </c>
      <c r="GM41" s="5">
        <v>249</v>
      </c>
      <c r="GN41" s="5">
        <v>4</v>
      </c>
      <c r="GO41" s="5">
        <v>242</v>
      </c>
      <c r="GP41" s="5">
        <v>4</v>
      </c>
      <c r="GQ41" s="5">
        <v>247</v>
      </c>
      <c r="GT41" s="5">
        <v>4</v>
      </c>
      <c r="GU41" s="5">
        <v>164</v>
      </c>
      <c r="GV41" s="5">
        <v>4</v>
      </c>
      <c r="GW41" s="5">
        <v>172</v>
      </c>
      <c r="GX41" s="5">
        <v>4</v>
      </c>
      <c r="GY41" s="5">
        <v>183</v>
      </c>
      <c r="GZ41" s="5">
        <v>4</v>
      </c>
      <c r="HA41" s="5">
        <v>180</v>
      </c>
      <c r="HC41" s="2"/>
      <c r="HD41" s="5">
        <v>4</v>
      </c>
      <c r="HE41" s="5">
        <v>212</v>
      </c>
      <c r="HF41" s="5">
        <v>4</v>
      </c>
      <c r="HG41" s="5">
        <v>195</v>
      </c>
      <c r="HH41" s="5">
        <v>4</v>
      </c>
      <c r="HI41" s="5">
        <v>210</v>
      </c>
      <c r="HJ41" s="5">
        <v>4</v>
      </c>
      <c r="HK41" s="5">
        <v>193</v>
      </c>
      <c r="HN41" s="5">
        <v>4</v>
      </c>
      <c r="HO41" s="5">
        <v>191</v>
      </c>
      <c r="HP41" s="5">
        <v>4</v>
      </c>
      <c r="HQ41" s="5">
        <v>197</v>
      </c>
      <c r="HR41" s="5">
        <v>4</v>
      </c>
      <c r="HS41" s="5">
        <v>204</v>
      </c>
      <c r="HT41" s="5">
        <v>4</v>
      </c>
      <c r="HU41" s="5">
        <v>219</v>
      </c>
      <c r="HX41" s="5">
        <v>4</v>
      </c>
      <c r="HY41" s="5">
        <v>216</v>
      </c>
      <c r="HZ41" s="5">
        <v>4</v>
      </c>
      <c r="IA41" s="5">
        <v>228</v>
      </c>
      <c r="IB41" s="5">
        <v>4</v>
      </c>
      <c r="IC41" s="5">
        <v>200</v>
      </c>
      <c r="ID41" s="5">
        <v>4</v>
      </c>
      <c r="IE41" s="5">
        <v>210</v>
      </c>
      <c r="IG41" s="2"/>
      <c r="IH41" s="5">
        <v>4</v>
      </c>
      <c r="II41" s="5">
        <v>186</v>
      </c>
      <c r="IJ41" s="5">
        <v>4</v>
      </c>
      <c r="IK41" s="5">
        <v>203</v>
      </c>
      <c r="IL41" s="5">
        <v>4</v>
      </c>
      <c r="IM41" s="5">
        <v>195</v>
      </c>
      <c r="IN41" s="5">
        <v>4</v>
      </c>
      <c r="IO41" s="5">
        <v>185</v>
      </c>
      <c r="IR41" s="5">
        <v>4</v>
      </c>
      <c r="IS41" s="5">
        <v>237</v>
      </c>
      <c r="IT41" s="5">
        <v>4</v>
      </c>
      <c r="IU41" s="5">
        <v>223</v>
      </c>
      <c r="IV41" s="5">
        <v>4</v>
      </c>
      <c r="IW41" s="5">
        <v>236</v>
      </c>
      <c r="IX41" s="5">
        <v>4</v>
      </c>
      <c r="IY41" s="5">
        <v>247</v>
      </c>
      <c r="JB41" s="5">
        <v>4</v>
      </c>
      <c r="JC41" s="5">
        <v>380</v>
      </c>
      <c r="JD41" s="5">
        <v>4</v>
      </c>
      <c r="JE41" s="5">
        <v>379</v>
      </c>
      <c r="JF41" s="5">
        <v>4</v>
      </c>
      <c r="JG41" s="5">
        <v>376</v>
      </c>
      <c r="JH41" s="5">
        <v>4</v>
      </c>
      <c r="JI41" s="5">
        <v>369</v>
      </c>
      <c r="JK41" s="2"/>
      <c r="JL41" s="5">
        <v>4</v>
      </c>
      <c r="JM41" s="5">
        <v>183</v>
      </c>
      <c r="JN41" s="5">
        <v>4</v>
      </c>
      <c r="JO41" s="5">
        <v>188</v>
      </c>
      <c r="JP41" s="5">
        <v>4</v>
      </c>
      <c r="JQ41" s="5">
        <v>183</v>
      </c>
      <c r="JR41" s="5">
        <v>4</v>
      </c>
      <c r="JS41" s="5">
        <v>181</v>
      </c>
      <c r="JV41" s="5">
        <v>4</v>
      </c>
      <c r="JW41" s="5">
        <v>122</v>
      </c>
      <c r="JX41" s="5">
        <v>4</v>
      </c>
      <c r="JY41" s="5">
        <v>116</v>
      </c>
      <c r="JZ41" s="5">
        <v>4</v>
      </c>
      <c r="KA41" s="5">
        <v>121</v>
      </c>
      <c r="KB41" s="5">
        <v>4</v>
      </c>
      <c r="KC41" s="5">
        <v>107</v>
      </c>
      <c r="KF41" s="5">
        <v>4</v>
      </c>
      <c r="KG41" s="5">
        <v>229</v>
      </c>
      <c r="KH41" s="5">
        <v>4</v>
      </c>
      <c r="KI41" s="5">
        <v>224</v>
      </c>
      <c r="KJ41" s="5">
        <v>4</v>
      </c>
      <c r="KK41" s="5">
        <v>218</v>
      </c>
      <c r="KL41" s="5">
        <v>4</v>
      </c>
      <c r="KM41" s="5">
        <v>216</v>
      </c>
    </row>
    <row r="42" spans="1:299" x14ac:dyDescent="0.25">
      <c r="A42" s="2"/>
      <c r="B42" s="5">
        <v>5</v>
      </c>
      <c r="C42" s="5">
        <v>205</v>
      </c>
      <c r="D42" s="5">
        <v>5</v>
      </c>
      <c r="E42" s="5">
        <v>210</v>
      </c>
      <c r="F42" s="5">
        <v>5</v>
      </c>
      <c r="G42" s="5">
        <v>219</v>
      </c>
      <c r="H42" s="5">
        <v>5</v>
      </c>
      <c r="I42" s="5">
        <v>216</v>
      </c>
      <c r="L42" s="5">
        <v>5</v>
      </c>
      <c r="M42" s="5">
        <v>223</v>
      </c>
      <c r="N42" s="5">
        <v>5</v>
      </c>
      <c r="O42" s="5">
        <v>218</v>
      </c>
      <c r="P42" s="5">
        <v>5</v>
      </c>
      <c r="Q42" s="5">
        <v>203</v>
      </c>
      <c r="R42" s="5">
        <v>5</v>
      </c>
      <c r="S42" s="5">
        <v>201</v>
      </c>
      <c r="V42" s="5">
        <v>5</v>
      </c>
      <c r="W42" s="5">
        <v>185</v>
      </c>
      <c r="X42" s="5">
        <v>5</v>
      </c>
      <c r="Y42" s="5">
        <v>197</v>
      </c>
      <c r="Z42" s="5">
        <v>5</v>
      </c>
      <c r="AA42" s="5">
        <v>192</v>
      </c>
      <c r="AB42" s="5">
        <v>5</v>
      </c>
      <c r="AC42" s="5">
        <v>191</v>
      </c>
      <c r="AE42" s="2"/>
      <c r="AF42" s="5">
        <v>5</v>
      </c>
      <c r="AG42" s="5">
        <v>299</v>
      </c>
      <c r="AH42" s="5">
        <v>5</v>
      </c>
      <c r="AI42" s="5">
        <v>264</v>
      </c>
      <c r="AJ42" s="5">
        <v>5</v>
      </c>
      <c r="AK42" s="5">
        <v>226</v>
      </c>
      <c r="AL42" s="5">
        <v>5</v>
      </c>
      <c r="AM42" s="5">
        <v>208</v>
      </c>
      <c r="AP42" s="5">
        <v>5</v>
      </c>
      <c r="AQ42" s="5">
        <v>221</v>
      </c>
      <c r="AR42" s="5">
        <v>5</v>
      </c>
      <c r="AS42" s="5">
        <v>223</v>
      </c>
      <c r="AT42" s="5">
        <v>5</v>
      </c>
      <c r="AU42" s="5">
        <v>219</v>
      </c>
      <c r="AV42" s="5">
        <v>5</v>
      </c>
      <c r="AW42" s="5">
        <v>218</v>
      </c>
      <c r="AZ42" s="5">
        <v>5</v>
      </c>
      <c r="BA42" s="5">
        <v>184</v>
      </c>
      <c r="BB42" s="5">
        <v>5</v>
      </c>
      <c r="BC42" s="5">
        <v>190</v>
      </c>
      <c r="BD42" s="5">
        <v>5</v>
      </c>
      <c r="BE42" s="5">
        <v>188</v>
      </c>
      <c r="BF42" s="5">
        <v>5</v>
      </c>
      <c r="BG42" s="5">
        <v>177</v>
      </c>
      <c r="BJ42" s="5">
        <v>5</v>
      </c>
      <c r="BK42" s="5">
        <v>171</v>
      </c>
      <c r="BL42" s="5">
        <v>5</v>
      </c>
      <c r="BM42" s="5">
        <v>187</v>
      </c>
      <c r="BN42" s="5">
        <v>5</v>
      </c>
      <c r="BO42" s="5">
        <v>175</v>
      </c>
      <c r="BP42" s="5">
        <v>5</v>
      </c>
      <c r="BQ42" s="5">
        <v>179</v>
      </c>
      <c r="BT42" s="5">
        <v>5</v>
      </c>
      <c r="BU42" s="5">
        <v>176</v>
      </c>
      <c r="BV42" s="5">
        <v>5</v>
      </c>
      <c r="BW42" s="5">
        <v>181</v>
      </c>
      <c r="BX42" s="5">
        <v>5</v>
      </c>
      <c r="BY42" s="5">
        <v>190</v>
      </c>
      <c r="BZ42" s="5">
        <v>5</v>
      </c>
      <c r="CA42" s="5">
        <v>177</v>
      </c>
      <c r="CC42" s="2"/>
      <c r="CD42" s="5">
        <v>5</v>
      </c>
      <c r="CE42" s="5">
        <v>184</v>
      </c>
      <c r="CF42" s="5">
        <v>5</v>
      </c>
      <c r="CG42" s="5">
        <v>207</v>
      </c>
      <c r="CH42" s="5">
        <v>5</v>
      </c>
      <c r="CI42" s="5">
        <v>208</v>
      </c>
      <c r="CJ42" s="5">
        <v>5</v>
      </c>
      <c r="CK42" s="5">
        <v>224</v>
      </c>
      <c r="CN42" s="5">
        <v>5</v>
      </c>
      <c r="CO42" s="5">
        <v>213</v>
      </c>
      <c r="CP42" s="5">
        <v>5</v>
      </c>
      <c r="CQ42" s="5">
        <v>203</v>
      </c>
      <c r="CR42" s="5">
        <v>5</v>
      </c>
      <c r="CS42" s="5">
        <v>208</v>
      </c>
      <c r="CT42" s="5">
        <v>5</v>
      </c>
      <c r="CU42" s="5">
        <v>216</v>
      </c>
      <c r="CX42" s="5">
        <v>5</v>
      </c>
      <c r="CY42" s="5">
        <v>223</v>
      </c>
      <c r="CZ42" s="5">
        <v>5</v>
      </c>
      <c r="DA42" s="5">
        <v>229</v>
      </c>
      <c r="DB42" s="5">
        <v>5</v>
      </c>
      <c r="DC42" s="5">
        <v>218</v>
      </c>
      <c r="DD42" s="5">
        <v>5</v>
      </c>
      <c r="DE42" s="5">
        <v>217</v>
      </c>
      <c r="DH42" s="5">
        <v>5</v>
      </c>
      <c r="DI42" s="5">
        <v>204</v>
      </c>
      <c r="DJ42" s="5">
        <v>5</v>
      </c>
      <c r="DK42" s="5">
        <v>201</v>
      </c>
      <c r="DL42" s="5">
        <v>5</v>
      </c>
      <c r="DM42" s="5">
        <v>209</v>
      </c>
      <c r="DN42" s="5">
        <v>5</v>
      </c>
      <c r="DO42" s="5">
        <v>206</v>
      </c>
      <c r="DQ42" s="2"/>
      <c r="DR42" s="5">
        <v>5</v>
      </c>
      <c r="DS42" s="5">
        <v>223</v>
      </c>
      <c r="DT42" s="5">
        <v>5</v>
      </c>
      <c r="DU42" s="5">
        <v>215</v>
      </c>
      <c r="DV42" s="5">
        <v>5</v>
      </c>
      <c r="DW42" s="5">
        <v>211</v>
      </c>
      <c r="DX42" s="5">
        <v>5</v>
      </c>
      <c r="DY42" s="5">
        <v>210</v>
      </c>
      <c r="EB42" s="5">
        <v>5</v>
      </c>
      <c r="EC42" s="5">
        <v>197</v>
      </c>
      <c r="ED42" s="5">
        <v>5</v>
      </c>
      <c r="EE42" s="5">
        <v>194</v>
      </c>
      <c r="EF42" s="5">
        <v>5</v>
      </c>
      <c r="EG42" s="5">
        <v>201</v>
      </c>
      <c r="EH42" s="5">
        <v>5</v>
      </c>
      <c r="EI42" s="5">
        <v>188</v>
      </c>
      <c r="EL42" s="5">
        <v>5</v>
      </c>
      <c r="EM42" s="5">
        <v>203</v>
      </c>
      <c r="EN42" s="5">
        <v>5</v>
      </c>
      <c r="EO42" s="5">
        <v>192</v>
      </c>
      <c r="EP42" s="5">
        <v>5</v>
      </c>
      <c r="EQ42" s="5">
        <v>197</v>
      </c>
      <c r="ER42" s="5">
        <v>5</v>
      </c>
      <c r="ES42" s="5">
        <v>214</v>
      </c>
      <c r="EU42" s="2"/>
      <c r="EV42" s="5">
        <v>5</v>
      </c>
      <c r="EW42" s="5">
        <v>202</v>
      </c>
      <c r="EX42" s="5">
        <v>5</v>
      </c>
      <c r="EY42" s="5">
        <v>191</v>
      </c>
      <c r="EZ42" s="5">
        <v>5</v>
      </c>
      <c r="FA42" s="5">
        <v>199</v>
      </c>
      <c r="FB42" s="5">
        <v>5</v>
      </c>
      <c r="FC42" s="5">
        <v>206</v>
      </c>
      <c r="FF42" s="5">
        <v>5</v>
      </c>
      <c r="FG42" s="5">
        <v>194</v>
      </c>
      <c r="FH42" s="5">
        <v>5</v>
      </c>
      <c r="FI42" s="5">
        <v>196</v>
      </c>
      <c r="FJ42" s="5">
        <v>5</v>
      </c>
      <c r="FK42" s="5">
        <v>189</v>
      </c>
      <c r="FL42" s="5">
        <v>5</v>
      </c>
      <c r="FM42" s="5">
        <v>190</v>
      </c>
      <c r="FP42" s="5">
        <v>5</v>
      </c>
      <c r="FQ42" s="5">
        <v>207</v>
      </c>
      <c r="FR42" s="5">
        <v>5</v>
      </c>
      <c r="FS42" s="5">
        <v>195</v>
      </c>
      <c r="FT42" s="5">
        <v>5</v>
      </c>
      <c r="FU42" s="5">
        <v>197</v>
      </c>
      <c r="FV42" s="5">
        <v>5</v>
      </c>
      <c r="FW42" s="5">
        <v>198</v>
      </c>
      <c r="FY42" s="2"/>
      <c r="FZ42" s="5">
        <v>5</v>
      </c>
      <c r="GA42" s="5">
        <v>198</v>
      </c>
      <c r="GB42" s="5">
        <v>5</v>
      </c>
      <c r="GC42" s="5">
        <v>193</v>
      </c>
      <c r="GD42" s="5">
        <v>5</v>
      </c>
      <c r="GE42" s="5">
        <v>190</v>
      </c>
      <c r="GF42" s="5">
        <v>5</v>
      </c>
      <c r="GG42" s="5">
        <v>206</v>
      </c>
      <c r="GJ42" s="5">
        <v>5</v>
      </c>
      <c r="GK42" s="5">
        <v>238</v>
      </c>
      <c r="GL42" s="5">
        <v>5</v>
      </c>
      <c r="GM42" s="5">
        <v>254</v>
      </c>
      <c r="GN42" s="5">
        <v>5</v>
      </c>
      <c r="GO42" s="5">
        <v>260</v>
      </c>
      <c r="GP42" s="5">
        <v>5</v>
      </c>
      <c r="GQ42" s="5">
        <v>262</v>
      </c>
      <c r="GT42" s="5">
        <v>5</v>
      </c>
      <c r="GU42" s="5">
        <v>162</v>
      </c>
      <c r="GV42" s="5">
        <v>5</v>
      </c>
      <c r="GW42" s="5">
        <v>177</v>
      </c>
      <c r="GX42" s="5">
        <v>5</v>
      </c>
      <c r="GY42" s="5">
        <v>171</v>
      </c>
      <c r="GZ42" s="5">
        <v>5</v>
      </c>
      <c r="HA42" s="5">
        <v>171</v>
      </c>
      <c r="HC42" s="2"/>
      <c r="HD42" s="5">
        <v>5</v>
      </c>
      <c r="HE42" s="5">
        <v>197</v>
      </c>
      <c r="HF42" s="5">
        <v>5</v>
      </c>
      <c r="HG42" s="5">
        <v>193</v>
      </c>
      <c r="HH42" s="5">
        <v>5</v>
      </c>
      <c r="HI42" s="5">
        <v>206</v>
      </c>
      <c r="HJ42" s="5">
        <v>5</v>
      </c>
      <c r="HK42" s="5">
        <v>197</v>
      </c>
      <c r="HN42" s="5">
        <v>5</v>
      </c>
      <c r="HO42" s="5">
        <v>195</v>
      </c>
      <c r="HP42" s="5">
        <v>5</v>
      </c>
      <c r="HQ42" s="5">
        <v>194</v>
      </c>
      <c r="HR42" s="5">
        <v>5</v>
      </c>
      <c r="HS42" s="5">
        <v>211</v>
      </c>
      <c r="HT42" s="5">
        <v>5</v>
      </c>
      <c r="HU42" s="5">
        <v>219</v>
      </c>
      <c r="HX42" s="5">
        <v>5</v>
      </c>
      <c r="HY42" s="5">
        <v>219</v>
      </c>
      <c r="HZ42" s="5">
        <v>5</v>
      </c>
      <c r="IA42" s="5">
        <v>221</v>
      </c>
      <c r="IB42" s="5">
        <v>5</v>
      </c>
      <c r="IC42" s="5">
        <v>207</v>
      </c>
      <c r="ID42" s="5">
        <v>5</v>
      </c>
      <c r="IE42" s="5">
        <v>216</v>
      </c>
      <c r="IG42" s="2"/>
      <c r="IH42" s="5">
        <v>5</v>
      </c>
      <c r="II42" s="5">
        <v>204</v>
      </c>
      <c r="IJ42" s="5">
        <v>5</v>
      </c>
      <c r="IK42" s="5">
        <v>217</v>
      </c>
      <c r="IL42" s="5">
        <v>5</v>
      </c>
      <c r="IM42" s="5">
        <v>188</v>
      </c>
      <c r="IN42" s="5">
        <v>5</v>
      </c>
      <c r="IO42" s="5">
        <v>197</v>
      </c>
      <c r="IR42" s="5">
        <v>5</v>
      </c>
      <c r="IS42" s="5">
        <v>232</v>
      </c>
      <c r="IT42" s="5">
        <v>5</v>
      </c>
      <c r="IU42" s="5">
        <v>233</v>
      </c>
      <c r="IV42" s="5">
        <v>5</v>
      </c>
      <c r="IW42" s="5">
        <v>233</v>
      </c>
      <c r="IX42" s="5">
        <v>5</v>
      </c>
      <c r="IY42" s="5">
        <v>247</v>
      </c>
      <c r="JB42" s="5">
        <v>5</v>
      </c>
      <c r="JC42" s="5">
        <v>382</v>
      </c>
      <c r="JD42" s="5">
        <v>5</v>
      </c>
      <c r="JE42" s="5">
        <v>397</v>
      </c>
      <c r="JF42" s="5">
        <v>5</v>
      </c>
      <c r="JG42" s="5">
        <v>378</v>
      </c>
      <c r="JH42" s="5">
        <v>5</v>
      </c>
      <c r="JI42" s="5">
        <v>367</v>
      </c>
      <c r="JK42" s="2"/>
      <c r="JL42" s="5">
        <v>5</v>
      </c>
      <c r="JM42" s="5">
        <v>188</v>
      </c>
      <c r="JN42" s="5">
        <v>5</v>
      </c>
      <c r="JO42" s="5">
        <v>186</v>
      </c>
      <c r="JP42" s="5">
        <v>5</v>
      </c>
      <c r="JQ42" s="5">
        <v>184</v>
      </c>
      <c r="JR42" s="5">
        <v>5</v>
      </c>
      <c r="JS42" s="5">
        <v>183</v>
      </c>
      <c r="JV42" s="5">
        <v>5</v>
      </c>
      <c r="JW42" s="5">
        <v>124</v>
      </c>
      <c r="JX42" s="5">
        <v>5</v>
      </c>
      <c r="JY42" s="5">
        <v>120</v>
      </c>
      <c r="JZ42" s="5">
        <v>5</v>
      </c>
      <c r="KA42" s="5">
        <v>122</v>
      </c>
      <c r="KB42" s="5">
        <v>5</v>
      </c>
      <c r="KC42" s="5">
        <v>111</v>
      </c>
      <c r="KF42" s="5">
        <v>5</v>
      </c>
      <c r="KG42" s="5">
        <v>228</v>
      </c>
      <c r="KH42" s="5">
        <v>5</v>
      </c>
      <c r="KI42" s="5">
        <v>215</v>
      </c>
      <c r="KJ42" s="5">
        <v>5</v>
      </c>
      <c r="KK42" s="5">
        <v>226</v>
      </c>
      <c r="KL42" s="5">
        <v>5</v>
      </c>
      <c r="KM42" s="5">
        <v>216</v>
      </c>
    </row>
    <row r="43" spans="1:299" x14ac:dyDescent="0.25">
      <c r="A43" s="2"/>
      <c r="B43" s="5">
        <v>6</v>
      </c>
      <c r="C43" s="5">
        <v>211</v>
      </c>
      <c r="D43" s="5">
        <v>6</v>
      </c>
      <c r="E43" s="5">
        <v>213</v>
      </c>
      <c r="F43" s="5">
        <v>6</v>
      </c>
      <c r="G43" s="5">
        <v>216</v>
      </c>
      <c r="H43" s="5">
        <v>6</v>
      </c>
      <c r="I43" s="5">
        <v>218</v>
      </c>
      <c r="L43" s="5">
        <v>6</v>
      </c>
      <c r="M43" s="5">
        <v>215</v>
      </c>
      <c r="N43" s="5">
        <v>6</v>
      </c>
      <c r="O43" s="5">
        <v>212</v>
      </c>
      <c r="P43" s="5">
        <v>6</v>
      </c>
      <c r="Q43" s="5">
        <v>198</v>
      </c>
      <c r="R43" s="5">
        <v>6</v>
      </c>
      <c r="S43" s="5">
        <v>201</v>
      </c>
      <c r="V43" s="5">
        <v>6</v>
      </c>
      <c r="W43" s="5">
        <v>184</v>
      </c>
      <c r="X43" s="5">
        <v>6</v>
      </c>
      <c r="Y43" s="5">
        <v>201</v>
      </c>
      <c r="Z43" s="5">
        <v>6</v>
      </c>
      <c r="AA43" s="5">
        <v>191</v>
      </c>
      <c r="AB43" s="5">
        <v>6</v>
      </c>
      <c r="AC43" s="5">
        <v>194</v>
      </c>
      <c r="AE43" s="2"/>
      <c r="AF43" s="5">
        <v>6</v>
      </c>
      <c r="AG43" s="5">
        <v>316</v>
      </c>
      <c r="AH43" s="5">
        <v>6</v>
      </c>
      <c r="AI43" s="5">
        <v>303</v>
      </c>
      <c r="AJ43" s="5">
        <v>6</v>
      </c>
      <c r="AK43" s="5">
        <v>227</v>
      </c>
      <c r="AL43" s="5">
        <v>6</v>
      </c>
      <c r="AM43" s="5">
        <v>206</v>
      </c>
      <c r="AP43" s="5">
        <v>6</v>
      </c>
      <c r="AQ43" s="5">
        <v>223</v>
      </c>
      <c r="AR43" s="5">
        <v>6</v>
      </c>
      <c r="AS43" s="5">
        <v>227</v>
      </c>
      <c r="AT43" s="5">
        <v>6</v>
      </c>
      <c r="AU43" s="5">
        <v>222</v>
      </c>
      <c r="AV43" s="5">
        <v>6</v>
      </c>
      <c r="AW43" s="5">
        <v>232</v>
      </c>
      <c r="AZ43" s="5">
        <v>6</v>
      </c>
      <c r="BA43" s="5">
        <v>186</v>
      </c>
      <c r="BB43" s="5">
        <v>6</v>
      </c>
      <c r="BC43" s="5">
        <v>190</v>
      </c>
      <c r="BD43" s="5">
        <v>6</v>
      </c>
      <c r="BE43" s="5">
        <v>179</v>
      </c>
      <c r="BF43" s="5">
        <v>6</v>
      </c>
      <c r="BG43" s="5">
        <v>178</v>
      </c>
      <c r="BJ43" s="5">
        <v>6</v>
      </c>
      <c r="BK43" s="5">
        <v>177</v>
      </c>
      <c r="BL43" s="5">
        <v>6</v>
      </c>
      <c r="BM43" s="5">
        <v>182</v>
      </c>
      <c r="BN43" s="5">
        <v>6</v>
      </c>
      <c r="BO43" s="5">
        <v>190</v>
      </c>
      <c r="BP43" s="5">
        <v>6</v>
      </c>
      <c r="BQ43" s="5">
        <v>178</v>
      </c>
      <c r="BT43" s="5">
        <v>6</v>
      </c>
      <c r="BU43" s="5">
        <v>187</v>
      </c>
      <c r="BV43" s="5">
        <v>6</v>
      </c>
      <c r="BW43" s="5">
        <v>193</v>
      </c>
      <c r="BX43" s="5">
        <v>6</v>
      </c>
      <c r="BY43" s="5">
        <v>179</v>
      </c>
      <c r="BZ43" s="5">
        <v>6</v>
      </c>
      <c r="CA43" s="5">
        <v>184</v>
      </c>
      <c r="CC43" s="2"/>
      <c r="CD43" s="5">
        <v>6</v>
      </c>
      <c r="CE43" s="5">
        <v>185</v>
      </c>
      <c r="CF43" s="5">
        <v>6</v>
      </c>
      <c r="CG43" s="5">
        <v>193</v>
      </c>
      <c r="CH43" s="5">
        <v>6</v>
      </c>
      <c r="CI43" s="5">
        <v>208</v>
      </c>
      <c r="CJ43" s="5">
        <v>6</v>
      </c>
      <c r="CK43" s="5">
        <v>207</v>
      </c>
      <c r="CN43" s="5">
        <v>6</v>
      </c>
      <c r="CO43" s="5">
        <v>225</v>
      </c>
      <c r="CP43" s="5">
        <v>6</v>
      </c>
      <c r="CQ43" s="5">
        <v>200</v>
      </c>
      <c r="CR43" s="5">
        <v>6</v>
      </c>
      <c r="CS43" s="5">
        <v>212</v>
      </c>
      <c r="CT43" s="5">
        <v>6</v>
      </c>
      <c r="CU43" s="5">
        <v>233</v>
      </c>
      <c r="CX43" s="5">
        <v>6</v>
      </c>
      <c r="CY43" s="5">
        <v>222</v>
      </c>
      <c r="CZ43" s="5">
        <v>6</v>
      </c>
      <c r="DA43" s="5">
        <v>223</v>
      </c>
      <c r="DB43" s="5">
        <v>6</v>
      </c>
      <c r="DC43" s="5">
        <v>223</v>
      </c>
      <c r="DD43" s="5">
        <v>6</v>
      </c>
      <c r="DE43" s="5">
        <v>217</v>
      </c>
      <c r="DH43" s="5">
        <v>6</v>
      </c>
      <c r="DI43" s="5">
        <v>203</v>
      </c>
      <c r="DJ43" s="5">
        <v>6</v>
      </c>
      <c r="DK43" s="5">
        <v>214</v>
      </c>
      <c r="DL43" s="5">
        <v>6</v>
      </c>
      <c r="DM43" s="5">
        <v>216</v>
      </c>
      <c r="DN43" s="5">
        <v>6</v>
      </c>
      <c r="DO43" s="5">
        <v>213</v>
      </c>
      <c r="DQ43" s="2"/>
      <c r="DR43" s="5">
        <v>6</v>
      </c>
      <c r="DS43" s="5">
        <v>220</v>
      </c>
      <c r="DT43" s="5">
        <v>6</v>
      </c>
      <c r="DU43" s="5">
        <v>226</v>
      </c>
      <c r="DV43" s="5">
        <v>6</v>
      </c>
      <c r="DW43" s="5">
        <v>208</v>
      </c>
      <c r="DX43" s="5">
        <v>6</v>
      </c>
      <c r="DY43" s="5">
        <v>211</v>
      </c>
      <c r="EB43" s="5">
        <v>6</v>
      </c>
      <c r="EC43" s="5">
        <v>196</v>
      </c>
      <c r="ED43" s="5">
        <v>6</v>
      </c>
      <c r="EE43" s="5">
        <v>204</v>
      </c>
      <c r="EF43" s="5">
        <v>6</v>
      </c>
      <c r="EG43" s="5">
        <v>197</v>
      </c>
      <c r="EH43" s="5">
        <v>6</v>
      </c>
      <c r="EI43" s="5">
        <v>195</v>
      </c>
      <c r="EL43" s="5">
        <v>6</v>
      </c>
      <c r="EM43" s="5">
        <v>195</v>
      </c>
      <c r="EN43" s="5">
        <v>6</v>
      </c>
      <c r="EO43" s="5">
        <v>202</v>
      </c>
      <c r="EP43" s="5">
        <v>6</v>
      </c>
      <c r="EQ43" s="5">
        <v>198</v>
      </c>
      <c r="ER43" s="5">
        <v>6</v>
      </c>
      <c r="ES43" s="5">
        <v>222</v>
      </c>
      <c r="EU43" s="2"/>
      <c r="EV43" s="5">
        <v>6</v>
      </c>
      <c r="EW43" s="5">
        <v>189</v>
      </c>
      <c r="EX43" s="5">
        <v>6</v>
      </c>
      <c r="EY43" s="5">
        <v>195</v>
      </c>
      <c r="EZ43" s="5">
        <v>6</v>
      </c>
      <c r="FA43" s="5">
        <v>206</v>
      </c>
      <c r="FB43" s="5">
        <v>6</v>
      </c>
      <c r="FC43" s="5">
        <v>211</v>
      </c>
      <c r="FF43" s="5">
        <v>6</v>
      </c>
      <c r="FG43" s="5">
        <v>194</v>
      </c>
      <c r="FH43" s="5">
        <v>6</v>
      </c>
      <c r="FI43" s="5">
        <v>196</v>
      </c>
      <c r="FJ43" s="5">
        <v>6</v>
      </c>
      <c r="FK43" s="5">
        <v>196</v>
      </c>
      <c r="FL43" s="5">
        <v>6</v>
      </c>
      <c r="FM43" s="5">
        <v>187</v>
      </c>
      <c r="FP43" s="5">
        <v>6</v>
      </c>
      <c r="FQ43" s="5">
        <v>205</v>
      </c>
      <c r="FR43" s="5">
        <v>6</v>
      </c>
      <c r="FS43" s="5">
        <v>201</v>
      </c>
      <c r="FT43" s="5">
        <v>6</v>
      </c>
      <c r="FU43" s="5">
        <v>200</v>
      </c>
      <c r="FV43" s="5">
        <v>6</v>
      </c>
      <c r="FW43" s="5">
        <v>205</v>
      </c>
      <c r="FY43" s="2"/>
      <c r="FZ43" s="5">
        <v>6</v>
      </c>
      <c r="GA43" s="5">
        <v>212</v>
      </c>
      <c r="GB43" s="5">
        <v>6</v>
      </c>
      <c r="GC43" s="5">
        <v>191</v>
      </c>
      <c r="GD43" s="5">
        <v>6</v>
      </c>
      <c r="GE43" s="5">
        <v>200</v>
      </c>
      <c r="GF43" s="5">
        <v>6</v>
      </c>
      <c r="GG43" s="5">
        <v>190</v>
      </c>
      <c r="GJ43" s="5">
        <v>6</v>
      </c>
      <c r="GK43" s="5">
        <v>238</v>
      </c>
      <c r="GL43" s="5">
        <v>6</v>
      </c>
      <c r="GM43" s="5">
        <v>248</v>
      </c>
      <c r="GN43" s="5">
        <v>6</v>
      </c>
      <c r="GO43" s="5">
        <v>254</v>
      </c>
      <c r="GP43" s="5">
        <v>6</v>
      </c>
      <c r="GQ43" s="5">
        <v>234</v>
      </c>
      <c r="GT43" s="5">
        <v>6</v>
      </c>
      <c r="GU43" s="5">
        <v>164</v>
      </c>
      <c r="GV43" s="5">
        <v>6</v>
      </c>
      <c r="GW43" s="5">
        <v>178</v>
      </c>
      <c r="GX43" s="5">
        <v>6</v>
      </c>
      <c r="GY43" s="5">
        <v>186</v>
      </c>
      <c r="GZ43" s="5">
        <v>6</v>
      </c>
      <c r="HA43" s="5">
        <v>172</v>
      </c>
      <c r="HC43" s="2"/>
      <c r="HD43" s="5">
        <v>6</v>
      </c>
      <c r="HE43" s="5">
        <v>212</v>
      </c>
      <c r="HF43" s="5">
        <v>6</v>
      </c>
      <c r="HG43" s="5">
        <v>198</v>
      </c>
      <c r="HH43" s="5">
        <v>6</v>
      </c>
      <c r="HI43" s="5">
        <v>217</v>
      </c>
      <c r="HJ43" s="5">
        <v>6</v>
      </c>
      <c r="HK43" s="5">
        <v>189</v>
      </c>
      <c r="HN43" s="5">
        <v>6</v>
      </c>
      <c r="HO43" s="5">
        <v>203</v>
      </c>
      <c r="HP43" s="5">
        <v>6</v>
      </c>
      <c r="HQ43" s="5">
        <v>190</v>
      </c>
      <c r="HR43" s="5">
        <v>6</v>
      </c>
      <c r="HS43" s="5">
        <v>210</v>
      </c>
      <c r="HT43" s="5">
        <v>6</v>
      </c>
      <c r="HU43" s="5">
        <v>221</v>
      </c>
      <c r="HX43" s="5">
        <v>6</v>
      </c>
      <c r="HY43" s="5">
        <v>226</v>
      </c>
      <c r="HZ43" s="5">
        <v>6</v>
      </c>
      <c r="IA43" s="5">
        <v>234</v>
      </c>
      <c r="IB43" s="5">
        <v>6</v>
      </c>
      <c r="IC43" s="5">
        <v>200</v>
      </c>
      <c r="ID43" s="5">
        <v>6</v>
      </c>
      <c r="IE43" s="5">
        <v>216</v>
      </c>
      <c r="IG43" s="2"/>
      <c r="IH43" s="5">
        <v>6</v>
      </c>
      <c r="II43" s="5">
        <v>202</v>
      </c>
      <c r="IJ43" s="5">
        <v>6</v>
      </c>
      <c r="IK43" s="5">
        <v>202</v>
      </c>
      <c r="IL43" s="5">
        <v>6</v>
      </c>
      <c r="IM43" s="5">
        <v>194</v>
      </c>
      <c r="IN43" s="5">
        <v>6</v>
      </c>
      <c r="IO43" s="5">
        <v>200</v>
      </c>
      <c r="IR43" s="5">
        <v>6</v>
      </c>
      <c r="IS43" s="5">
        <v>238</v>
      </c>
      <c r="IT43" s="5">
        <v>6</v>
      </c>
      <c r="IU43" s="5">
        <v>232</v>
      </c>
      <c r="IV43" s="5">
        <v>6</v>
      </c>
      <c r="IW43" s="5">
        <v>236</v>
      </c>
      <c r="IX43" s="5">
        <v>6</v>
      </c>
      <c r="IY43" s="5">
        <v>251</v>
      </c>
      <c r="JB43" s="5">
        <v>6</v>
      </c>
      <c r="JC43" s="5">
        <v>390</v>
      </c>
      <c r="JD43" s="5">
        <v>6</v>
      </c>
      <c r="JE43" s="5">
        <v>393</v>
      </c>
      <c r="JF43" s="5">
        <v>6</v>
      </c>
      <c r="JG43" s="5">
        <v>382</v>
      </c>
      <c r="JH43" s="5">
        <v>6</v>
      </c>
      <c r="JI43" s="5">
        <v>362</v>
      </c>
      <c r="JK43" s="2"/>
      <c r="JL43" s="5">
        <v>6</v>
      </c>
      <c r="JM43" s="5">
        <v>181</v>
      </c>
      <c r="JN43" s="5">
        <v>6</v>
      </c>
      <c r="JO43" s="5">
        <v>188</v>
      </c>
      <c r="JP43" s="5">
        <v>6</v>
      </c>
      <c r="JQ43" s="5">
        <v>183</v>
      </c>
      <c r="JR43" s="5">
        <v>6</v>
      </c>
      <c r="JS43" s="5">
        <v>188</v>
      </c>
      <c r="JV43" s="5">
        <v>6</v>
      </c>
      <c r="JW43" s="5">
        <v>126</v>
      </c>
      <c r="JX43" s="5">
        <v>6</v>
      </c>
      <c r="JY43" s="5">
        <v>118</v>
      </c>
      <c r="JZ43" s="5">
        <v>6</v>
      </c>
      <c r="KA43" s="5">
        <v>121</v>
      </c>
      <c r="KB43" s="5">
        <v>6</v>
      </c>
      <c r="KC43" s="5">
        <v>109</v>
      </c>
      <c r="KF43" s="5">
        <v>6</v>
      </c>
      <c r="KG43" s="5">
        <v>229</v>
      </c>
      <c r="KH43" s="5">
        <v>6</v>
      </c>
      <c r="KI43" s="5">
        <v>229</v>
      </c>
      <c r="KJ43" s="5">
        <v>6</v>
      </c>
      <c r="KK43" s="5">
        <v>230</v>
      </c>
      <c r="KL43" s="5">
        <v>6</v>
      </c>
      <c r="KM43" s="5">
        <v>215</v>
      </c>
    </row>
    <row r="44" spans="1:299" x14ac:dyDescent="0.25">
      <c r="A44" s="2"/>
      <c r="B44" s="5">
        <v>7</v>
      </c>
      <c r="C44" s="5">
        <v>204</v>
      </c>
      <c r="D44" s="5">
        <v>7</v>
      </c>
      <c r="E44" s="5">
        <v>203</v>
      </c>
      <c r="F44" s="5">
        <v>7</v>
      </c>
      <c r="G44" s="5">
        <v>204</v>
      </c>
      <c r="H44" s="5">
        <v>7</v>
      </c>
      <c r="I44" s="5">
        <v>206</v>
      </c>
      <c r="L44" s="5">
        <v>7</v>
      </c>
      <c r="M44" s="5">
        <v>208</v>
      </c>
      <c r="N44" s="5">
        <v>7</v>
      </c>
      <c r="O44" s="5">
        <v>241</v>
      </c>
      <c r="P44" s="5">
        <v>7</v>
      </c>
      <c r="Q44" s="5">
        <v>203</v>
      </c>
      <c r="R44" s="5">
        <v>7</v>
      </c>
      <c r="S44" s="5">
        <v>202</v>
      </c>
      <c r="V44" s="5">
        <v>7</v>
      </c>
      <c r="W44" s="5">
        <v>185</v>
      </c>
      <c r="X44" s="5">
        <v>7</v>
      </c>
      <c r="Y44" s="5">
        <v>210</v>
      </c>
      <c r="Z44" s="5">
        <v>7</v>
      </c>
      <c r="AA44" s="5">
        <v>192</v>
      </c>
      <c r="AB44" s="5">
        <v>7</v>
      </c>
      <c r="AC44" s="5">
        <v>196</v>
      </c>
      <c r="AE44" s="2"/>
      <c r="AF44" s="5">
        <v>7</v>
      </c>
      <c r="AG44" s="5">
        <v>292</v>
      </c>
      <c r="AH44" s="5">
        <v>7</v>
      </c>
      <c r="AI44" s="5">
        <v>266</v>
      </c>
      <c r="AJ44" s="5">
        <v>7</v>
      </c>
      <c r="AK44" s="5">
        <v>238</v>
      </c>
      <c r="AL44" s="5">
        <v>7</v>
      </c>
      <c r="AM44" s="5">
        <v>235</v>
      </c>
      <c r="AP44" s="5">
        <v>7</v>
      </c>
      <c r="AQ44" s="5">
        <v>232</v>
      </c>
      <c r="AR44" s="5">
        <v>7</v>
      </c>
      <c r="AS44" s="5">
        <v>225</v>
      </c>
      <c r="AT44" s="5">
        <v>7</v>
      </c>
      <c r="AU44" s="5">
        <v>221</v>
      </c>
      <c r="AV44" s="5">
        <v>7</v>
      </c>
      <c r="AW44" s="5">
        <v>236</v>
      </c>
      <c r="AZ44" s="5">
        <v>7</v>
      </c>
      <c r="BA44" s="5">
        <v>189</v>
      </c>
      <c r="BB44" s="5">
        <v>7</v>
      </c>
      <c r="BC44" s="5">
        <v>185</v>
      </c>
      <c r="BD44" s="5">
        <v>7</v>
      </c>
      <c r="BE44" s="5">
        <v>186</v>
      </c>
      <c r="BF44" s="5">
        <v>7</v>
      </c>
      <c r="BG44" s="5">
        <v>181</v>
      </c>
      <c r="BJ44" s="5">
        <v>7</v>
      </c>
      <c r="BK44" s="5">
        <v>176</v>
      </c>
      <c r="BL44" s="5">
        <v>7</v>
      </c>
      <c r="BM44" s="5">
        <v>180</v>
      </c>
      <c r="BN44" s="5">
        <v>7</v>
      </c>
      <c r="BO44" s="5">
        <v>174</v>
      </c>
      <c r="BP44" s="5">
        <v>7</v>
      </c>
      <c r="BQ44" s="5">
        <v>180</v>
      </c>
      <c r="BT44" s="5">
        <v>7</v>
      </c>
      <c r="BU44" s="5">
        <v>176</v>
      </c>
      <c r="BV44" s="5">
        <v>7</v>
      </c>
      <c r="BW44" s="5">
        <v>185</v>
      </c>
      <c r="BX44" s="5">
        <v>7</v>
      </c>
      <c r="BY44" s="5">
        <v>177</v>
      </c>
      <c r="BZ44" s="5">
        <v>7</v>
      </c>
      <c r="CA44" s="5">
        <v>176</v>
      </c>
      <c r="CC44" s="2"/>
      <c r="CD44" s="5">
        <v>7</v>
      </c>
      <c r="CE44" s="5">
        <v>184</v>
      </c>
      <c r="CF44" s="5">
        <v>7</v>
      </c>
      <c r="CG44" s="5">
        <v>201</v>
      </c>
      <c r="CH44" s="5">
        <v>7</v>
      </c>
      <c r="CI44" s="5">
        <v>205</v>
      </c>
      <c r="CJ44" s="5">
        <v>7</v>
      </c>
      <c r="CK44" s="5">
        <v>207</v>
      </c>
      <c r="CN44" s="5">
        <v>7</v>
      </c>
      <c r="CO44" s="5">
        <v>249</v>
      </c>
      <c r="CP44" s="5">
        <v>7</v>
      </c>
      <c r="CQ44" s="5">
        <v>212</v>
      </c>
      <c r="CR44" s="5">
        <v>7</v>
      </c>
      <c r="CS44" s="5">
        <v>208</v>
      </c>
      <c r="CT44" s="5">
        <v>7</v>
      </c>
      <c r="CU44" s="5">
        <v>219</v>
      </c>
      <c r="CX44" s="5">
        <v>7</v>
      </c>
      <c r="CY44" s="5">
        <v>220</v>
      </c>
      <c r="CZ44" s="5">
        <v>7</v>
      </c>
      <c r="DA44" s="5">
        <v>228</v>
      </c>
      <c r="DB44" s="5">
        <v>7</v>
      </c>
      <c r="DC44" s="5">
        <v>241</v>
      </c>
      <c r="DD44" s="5">
        <v>7</v>
      </c>
      <c r="DE44" s="5">
        <v>224</v>
      </c>
      <c r="DH44" s="5">
        <v>7</v>
      </c>
      <c r="DI44" s="5">
        <v>204</v>
      </c>
      <c r="DJ44" s="5">
        <v>7</v>
      </c>
      <c r="DK44" s="5">
        <v>206</v>
      </c>
      <c r="DL44" s="5">
        <v>7</v>
      </c>
      <c r="DM44" s="5">
        <v>215</v>
      </c>
      <c r="DN44" s="5">
        <v>7</v>
      </c>
      <c r="DO44" s="5">
        <v>225</v>
      </c>
      <c r="DQ44" s="2"/>
      <c r="DR44" s="5">
        <v>7</v>
      </c>
      <c r="DS44" s="5">
        <v>233</v>
      </c>
      <c r="DT44" s="5">
        <v>7</v>
      </c>
      <c r="DU44" s="5">
        <v>209</v>
      </c>
      <c r="DV44" s="5">
        <v>7</v>
      </c>
      <c r="DW44" s="5">
        <v>205</v>
      </c>
      <c r="DX44" s="5">
        <v>7</v>
      </c>
      <c r="DY44" s="5">
        <v>212</v>
      </c>
      <c r="EB44" s="5">
        <v>7</v>
      </c>
      <c r="EC44" s="5">
        <v>206</v>
      </c>
      <c r="ED44" s="5">
        <v>7</v>
      </c>
      <c r="EE44" s="5">
        <v>205</v>
      </c>
      <c r="EF44" s="5">
        <v>7</v>
      </c>
      <c r="EG44" s="5">
        <v>194</v>
      </c>
      <c r="EH44" s="5">
        <v>7</v>
      </c>
      <c r="EI44" s="5">
        <v>184</v>
      </c>
      <c r="EL44" s="5">
        <v>7</v>
      </c>
      <c r="EM44" s="5">
        <v>198</v>
      </c>
      <c r="EN44" s="5">
        <v>7</v>
      </c>
      <c r="EO44" s="5">
        <v>211</v>
      </c>
      <c r="EP44" s="5">
        <v>7</v>
      </c>
      <c r="EQ44" s="5">
        <v>199</v>
      </c>
      <c r="ER44" s="5">
        <v>7</v>
      </c>
      <c r="ES44" s="5">
        <v>204</v>
      </c>
      <c r="EU44" s="2"/>
      <c r="EV44" s="5">
        <v>7</v>
      </c>
      <c r="EW44" s="5">
        <v>209</v>
      </c>
      <c r="EX44" s="5">
        <v>7</v>
      </c>
      <c r="EY44" s="5">
        <v>195</v>
      </c>
      <c r="EZ44" s="5">
        <v>7</v>
      </c>
      <c r="FA44" s="5">
        <v>197</v>
      </c>
      <c r="FB44" s="5">
        <v>7</v>
      </c>
      <c r="FC44" s="5">
        <v>216</v>
      </c>
      <c r="FF44" s="5">
        <v>7</v>
      </c>
      <c r="FG44" s="5">
        <v>189</v>
      </c>
      <c r="FH44" s="5">
        <v>7</v>
      </c>
      <c r="FI44" s="5">
        <v>190</v>
      </c>
      <c r="FJ44" s="5">
        <v>7</v>
      </c>
      <c r="FK44" s="5">
        <v>185</v>
      </c>
      <c r="FL44" s="5">
        <v>7</v>
      </c>
      <c r="FM44" s="5">
        <v>198</v>
      </c>
      <c r="FP44" s="5">
        <v>7</v>
      </c>
      <c r="FQ44" s="5">
        <v>199</v>
      </c>
      <c r="FR44" s="5">
        <v>7</v>
      </c>
      <c r="FS44" s="5">
        <v>200</v>
      </c>
      <c r="FT44" s="5">
        <v>7</v>
      </c>
      <c r="FU44" s="5">
        <v>202</v>
      </c>
      <c r="FV44" s="5">
        <v>7</v>
      </c>
      <c r="FW44" s="5">
        <v>201</v>
      </c>
      <c r="FY44" s="2"/>
      <c r="FZ44" s="5">
        <v>7</v>
      </c>
      <c r="GA44" s="5">
        <v>216</v>
      </c>
      <c r="GB44" s="5">
        <v>7</v>
      </c>
      <c r="GC44" s="5">
        <v>199</v>
      </c>
      <c r="GD44" s="5">
        <v>7</v>
      </c>
      <c r="GE44" s="5">
        <v>193</v>
      </c>
      <c r="GF44" s="5">
        <v>7</v>
      </c>
      <c r="GG44" s="5">
        <v>187</v>
      </c>
      <c r="GJ44" s="5">
        <v>7</v>
      </c>
      <c r="GK44" s="5">
        <v>237</v>
      </c>
      <c r="GL44" s="5">
        <v>7</v>
      </c>
      <c r="GM44" s="5">
        <v>249</v>
      </c>
      <c r="GN44" s="5">
        <v>7</v>
      </c>
      <c r="GO44" s="5">
        <v>256</v>
      </c>
      <c r="GP44" s="5">
        <v>7</v>
      </c>
      <c r="GQ44" s="5">
        <v>236</v>
      </c>
      <c r="GT44" s="5">
        <v>7</v>
      </c>
      <c r="GU44" s="5">
        <v>169</v>
      </c>
      <c r="GV44" s="5">
        <v>7</v>
      </c>
      <c r="GW44" s="5">
        <v>179</v>
      </c>
      <c r="GX44" s="5">
        <v>7</v>
      </c>
      <c r="GY44" s="5">
        <v>170</v>
      </c>
      <c r="GZ44" s="5">
        <v>7</v>
      </c>
      <c r="HA44" s="5">
        <v>183</v>
      </c>
      <c r="HC44" s="2"/>
      <c r="HD44" s="5">
        <v>7</v>
      </c>
      <c r="HE44" s="5">
        <v>208</v>
      </c>
      <c r="HF44" s="5">
        <v>7</v>
      </c>
      <c r="HG44" s="5">
        <v>211</v>
      </c>
      <c r="HH44" s="5">
        <v>7</v>
      </c>
      <c r="HI44" s="5">
        <v>211</v>
      </c>
      <c r="HJ44" s="5">
        <v>7</v>
      </c>
      <c r="HK44" s="5">
        <v>208</v>
      </c>
      <c r="HN44" s="5">
        <v>7</v>
      </c>
      <c r="HO44" s="5">
        <v>209</v>
      </c>
      <c r="HP44" s="5">
        <v>7</v>
      </c>
      <c r="HQ44" s="5">
        <v>189</v>
      </c>
      <c r="HR44" s="5">
        <v>7</v>
      </c>
      <c r="HS44" s="5">
        <v>212</v>
      </c>
      <c r="HT44" s="5">
        <v>7</v>
      </c>
      <c r="HU44" s="5">
        <v>222</v>
      </c>
      <c r="HX44" s="5">
        <v>7</v>
      </c>
      <c r="HY44" s="5">
        <v>221</v>
      </c>
      <c r="HZ44" s="5">
        <v>7</v>
      </c>
      <c r="IA44" s="5">
        <v>233</v>
      </c>
      <c r="IB44" s="5">
        <v>7</v>
      </c>
      <c r="IC44" s="5">
        <v>214</v>
      </c>
      <c r="ID44" s="5">
        <v>7</v>
      </c>
      <c r="IE44" s="5">
        <v>226</v>
      </c>
      <c r="IG44" s="2"/>
      <c r="IH44" s="5">
        <v>7</v>
      </c>
      <c r="II44" s="5">
        <v>198</v>
      </c>
      <c r="IJ44" s="5">
        <v>7</v>
      </c>
      <c r="IK44" s="5">
        <v>191</v>
      </c>
      <c r="IL44" s="5">
        <v>7</v>
      </c>
      <c r="IM44" s="5">
        <v>202</v>
      </c>
      <c r="IN44" s="5">
        <v>7</v>
      </c>
      <c r="IO44" s="5">
        <v>196</v>
      </c>
      <c r="IR44" s="5">
        <v>7</v>
      </c>
      <c r="IS44" s="5">
        <v>233</v>
      </c>
      <c r="IT44" s="5">
        <v>7</v>
      </c>
      <c r="IU44" s="5">
        <v>228</v>
      </c>
      <c r="IV44" s="5">
        <v>7</v>
      </c>
      <c r="IW44" s="5">
        <v>242</v>
      </c>
      <c r="IX44" s="5">
        <v>7</v>
      </c>
      <c r="IY44" s="5">
        <v>250</v>
      </c>
      <c r="JB44" s="5">
        <v>7</v>
      </c>
      <c r="JC44" s="5">
        <v>383</v>
      </c>
      <c r="JD44" s="5">
        <v>7</v>
      </c>
      <c r="JE44" s="5">
        <v>394</v>
      </c>
      <c r="JF44" s="5">
        <v>7</v>
      </c>
      <c r="JG44" s="5">
        <v>394</v>
      </c>
      <c r="JH44" s="5">
        <v>7</v>
      </c>
      <c r="JI44" s="5">
        <v>373</v>
      </c>
      <c r="JK44" s="2"/>
      <c r="JL44" s="5">
        <v>7</v>
      </c>
      <c r="JM44" s="5">
        <v>186</v>
      </c>
      <c r="JN44" s="5">
        <v>7</v>
      </c>
      <c r="JO44" s="5">
        <v>193</v>
      </c>
      <c r="JP44" s="5">
        <v>7</v>
      </c>
      <c r="JQ44" s="5">
        <v>192</v>
      </c>
      <c r="JR44" s="5">
        <v>7</v>
      </c>
      <c r="JS44" s="5">
        <v>189</v>
      </c>
      <c r="JV44" s="5">
        <v>7</v>
      </c>
      <c r="JW44" s="5">
        <v>127</v>
      </c>
      <c r="JX44" s="5">
        <v>7</v>
      </c>
      <c r="JY44" s="5">
        <v>120</v>
      </c>
      <c r="JZ44" s="5">
        <v>7</v>
      </c>
      <c r="KA44" s="5">
        <v>131</v>
      </c>
      <c r="KB44" s="5">
        <v>7</v>
      </c>
      <c r="KC44" s="5">
        <v>114</v>
      </c>
      <c r="KF44" s="5">
        <v>7</v>
      </c>
      <c r="KG44" s="5">
        <v>237</v>
      </c>
      <c r="KH44" s="5">
        <v>7</v>
      </c>
      <c r="KI44" s="5">
        <v>228</v>
      </c>
      <c r="KJ44" s="5">
        <v>7</v>
      </c>
      <c r="KK44" s="5">
        <v>225</v>
      </c>
      <c r="KL44" s="5">
        <v>7</v>
      </c>
      <c r="KM44" s="5">
        <v>219</v>
      </c>
    </row>
    <row r="45" spans="1:299" x14ac:dyDescent="0.25">
      <c r="A45" s="2"/>
      <c r="B45" s="5">
        <v>8</v>
      </c>
      <c r="C45" s="5">
        <v>211</v>
      </c>
      <c r="D45" s="5">
        <v>8</v>
      </c>
      <c r="E45" s="5">
        <v>207</v>
      </c>
      <c r="F45" s="5">
        <v>8</v>
      </c>
      <c r="G45" s="5">
        <v>204</v>
      </c>
      <c r="H45" s="5">
        <v>8</v>
      </c>
      <c r="I45" s="5">
        <v>208</v>
      </c>
      <c r="L45" s="5">
        <v>8</v>
      </c>
      <c r="M45" s="5">
        <v>207</v>
      </c>
      <c r="N45" s="5">
        <v>8</v>
      </c>
      <c r="O45" s="5">
        <v>212</v>
      </c>
      <c r="P45" s="5">
        <v>8</v>
      </c>
      <c r="Q45" s="5">
        <v>202</v>
      </c>
      <c r="R45" s="5">
        <v>8</v>
      </c>
      <c r="S45" s="5">
        <v>197</v>
      </c>
      <c r="V45" s="5">
        <v>8</v>
      </c>
      <c r="W45" s="5">
        <v>196</v>
      </c>
      <c r="X45" s="5">
        <v>8</v>
      </c>
      <c r="Y45" s="5">
        <v>199</v>
      </c>
      <c r="Z45" s="5">
        <v>8</v>
      </c>
      <c r="AA45" s="5">
        <v>189</v>
      </c>
      <c r="AB45" s="5">
        <v>8</v>
      </c>
      <c r="AC45" s="5">
        <v>194</v>
      </c>
      <c r="AE45" s="2"/>
      <c r="AF45" s="5">
        <v>8</v>
      </c>
      <c r="AG45" s="5">
        <v>306</v>
      </c>
      <c r="AH45" s="5">
        <v>8</v>
      </c>
      <c r="AI45" s="5">
        <v>278</v>
      </c>
      <c r="AJ45" s="5">
        <v>8</v>
      </c>
      <c r="AK45" s="5">
        <v>232</v>
      </c>
      <c r="AL45" s="5">
        <v>8</v>
      </c>
      <c r="AM45" s="5">
        <v>211</v>
      </c>
      <c r="AP45" s="5">
        <v>8</v>
      </c>
      <c r="AQ45" s="5">
        <v>226</v>
      </c>
      <c r="AR45" s="5">
        <v>8</v>
      </c>
      <c r="AS45" s="5">
        <v>225</v>
      </c>
      <c r="AT45" s="5">
        <v>8</v>
      </c>
      <c r="AU45" s="5">
        <v>228</v>
      </c>
      <c r="AV45" s="5">
        <v>8</v>
      </c>
      <c r="AW45" s="5">
        <v>223</v>
      </c>
      <c r="AZ45" s="5">
        <v>8</v>
      </c>
      <c r="BA45" s="5">
        <v>186</v>
      </c>
      <c r="BB45" s="5">
        <v>8</v>
      </c>
      <c r="BC45" s="5">
        <v>185</v>
      </c>
      <c r="BD45" s="5">
        <v>8</v>
      </c>
      <c r="BE45" s="5">
        <v>187</v>
      </c>
      <c r="BF45" s="5">
        <v>8</v>
      </c>
      <c r="BG45" s="5">
        <v>183</v>
      </c>
      <c r="BJ45" s="5">
        <v>8</v>
      </c>
      <c r="BK45" s="5">
        <v>173</v>
      </c>
      <c r="BL45" s="5">
        <v>8</v>
      </c>
      <c r="BM45" s="5">
        <v>183</v>
      </c>
      <c r="BN45" s="5">
        <v>8</v>
      </c>
      <c r="BO45" s="5">
        <v>192</v>
      </c>
      <c r="BP45" s="5">
        <v>8</v>
      </c>
      <c r="BQ45" s="5">
        <v>193</v>
      </c>
      <c r="BT45" s="5">
        <v>8</v>
      </c>
      <c r="BU45" s="5">
        <v>186</v>
      </c>
      <c r="BV45" s="5">
        <v>8</v>
      </c>
      <c r="BW45" s="5">
        <v>187</v>
      </c>
      <c r="BX45" s="5">
        <v>8</v>
      </c>
      <c r="BY45" s="5">
        <v>184</v>
      </c>
      <c r="BZ45" s="5">
        <v>8</v>
      </c>
      <c r="CA45" s="5">
        <v>188</v>
      </c>
      <c r="CC45" s="2"/>
      <c r="CD45" s="5">
        <v>8</v>
      </c>
      <c r="CE45" s="5">
        <v>198</v>
      </c>
      <c r="CF45" s="5">
        <v>8</v>
      </c>
      <c r="CG45" s="5">
        <v>201</v>
      </c>
      <c r="CH45" s="5">
        <v>8</v>
      </c>
      <c r="CI45" s="5">
        <v>214</v>
      </c>
      <c r="CJ45" s="5">
        <v>8</v>
      </c>
      <c r="CK45" s="5">
        <v>211</v>
      </c>
      <c r="CN45" s="5">
        <v>8</v>
      </c>
      <c r="CO45" s="5">
        <v>222</v>
      </c>
      <c r="CP45" s="5">
        <v>8</v>
      </c>
      <c r="CQ45" s="5">
        <v>204</v>
      </c>
      <c r="CR45" s="5">
        <v>8</v>
      </c>
      <c r="CS45" s="5">
        <v>211</v>
      </c>
      <c r="CT45" s="5">
        <v>8</v>
      </c>
      <c r="CU45" s="5">
        <v>212</v>
      </c>
      <c r="CX45" s="5">
        <v>8</v>
      </c>
      <c r="CY45" s="5">
        <v>225</v>
      </c>
      <c r="CZ45" s="5">
        <v>8</v>
      </c>
      <c r="DA45" s="5">
        <v>230</v>
      </c>
      <c r="DB45" s="5">
        <v>8</v>
      </c>
      <c r="DC45" s="5">
        <v>234</v>
      </c>
      <c r="DD45" s="5">
        <v>8</v>
      </c>
      <c r="DE45" s="5">
        <v>227</v>
      </c>
      <c r="DH45" s="5">
        <v>8</v>
      </c>
      <c r="DI45" s="5">
        <v>202</v>
      </c>
      <c r="DJ45" s="5">
        <v>8</v>
      </c>
      <c r="DK45" s="5">
        <v>225</v>
      </c>
      <c r="DL45" s="5">
        <v>8</v>
      </c>
      <c r="DM45" s="5">
        <v>219</v>
      </c>
      <c r="DN45" s="5">
        <v>8</v>
      </c>
      <c r="DO45" s="5">
        <v>214</v>
      </c>
      <c r="DQ45" s="2"/>
      <c r="DR45" s="5">
        <v>8</v>
      </c>
      <c r="DS45" s="5">
        <v>230</v>
      </c>
      <c r="DT45" s="5">
        <v>8</v>
      </c>
      <c r="DU45" s="5">
        <v>216</v>
      </c>
      <c r="DV45" s="5">
        <v>8</v>
      </c>
      <c r="DW45" s="5">
        <v>209</v>
      </c>
      <c r="DX45" s="5">
        <v>8</v>
      </c>
      <c r="DY45" s="5">
        <v>211</v>
      </c>
      <c r="EB45" s="5">
        <v>8</v>
      </c>
      <c r="EC45" s="5">
        <v>199</v>
      </c>
      <c r="ED45" s="5">
        <v>8</v>
      </c>
      <c r="EE45" s="5">
        <v>208</v>
      </c>
      <c r="EF45" s="5">
        <v>8</v>
      </c>
      <c r="EG45" s="5">
        <v>199</v>
      </c>
      <c r="EH45" s="5">
        <v>8</v>
      </c>
      <c r="EI45" s="5">
        <v>191</v>
      </c>
      <c r="EL45" s="5">
        <v>8</v>
      </c>
      <c r="EM45" s="5">
        <v>199</v>
      </c>
      <c r="EN45" s="5">
        <v>8</v>
      </c>
      <c r="EO45" s="5">
        <v>201</v>
      </c>
      <c r="EP45" s="5">
        <v>8</v>
      </c>
      <c r="EQ45" s="5">
        <v>205</v>
      </c>
      <c r="ER45" s="5">
        <v>8</v>
      </c>
      <c r="ES45" s="5">
        <v>199</v>
      </c>
      <c r="EU45" s="2"/>
      <c r="EV45" s="5">
        <v>8</v>
      </c>
      <c r="EW45" s="5">
        <v>201</v>
      </c>
      <c r="EX45" s="5">
        <v>8</v>
      </c>
      <c r="EY45" s="5">
        <v>197</v>
      </c>
      <c r="EZ45" s="5">
        <v>8</v>
      </c>
      <c r="FA45" s="5">
        <v>208</v>
      </c>
      <c r="FB45" s="5">
        <v>8</v>
      </c>
      <c r="FC45" s="5">
        <v>223</v>
      </c>
      <c r="FF45" s="5">
        <v>8</v>
      </c>
      <c r="FG45" s="5">
        <v>191</v>
      </c>
      <c r="FH45" s="5">
        <v>8</v>
      </c>
      <c r="FI45" s="5">
        <v>200</v>
      </c>
      <c r="FJ45" s="5">
        <v>8</v>
      </c>
      <c r="FK45" s="5">
        <v>190</v>
      </c>
      <c r="FL45" s="5">
        <v>8</v>
      </c>
      <c r="FM45" s="5">
        <v>203</v>
      </c>
      <c r="FP45" s="5">
        <v>8</v>
      </c>
      <c r="FQ45" s="5">
        <v>202</v>
      </c>
      <c r="FR45" s="5">
        <v>8</v>
      </c>
      <c r="FS45" s="5">
        <v>216</v>
      </c>
      <c r="FT45" s="5">
        <v>8</v>
      </c>
      <c r="FU45" s="5">
        <v>192</v>
      </c>
      <c r="FV45" s="5">
        <v>8</v>
      </c>
      <c r="FW45" s="5">
        <v>190</v>
      </c>
      <c r="FY45" s="2"/>
      <c r="FZ45" s="5">
        <v>8</v>
      </c>
      <c r="GA45" s="5">
        <v>195</v>
      </c>
      <c r="GB45" s="5">
        <v>8</v>
      </c>
      <c r="GC45" s="5">
        <v>195</v>
      </c>
      <c r="GD45" s="5">
        <v>8</v>
      </c>
      <c r="GE45" s="5">
        <v>197</v>
      </c>
      <c r="GF45" s="5">
        <v>8</v>
      </c>
      <c r="GG45" s="5">
        <v>203</v>
      </c>
      <c r="GJ45" s="5">
        <v>8</v>
      </c>
      <c r="GK45" s="5">
        <v>244</v>
      </c>
      <c r="GL45" s="5">
        <v>8</v>
      </c>
      <c r="GM45" s="5">
        <v>248</v>
      </c>
      <c r="GN45" s="5">
        <v>8</v>
      </c>
      <c r="GO45" s="5">
        <v>267</v>
      </c>
      <c r="GP45" s="5">
        <v>8</v>
      </c>
      <c r="GQ45" s="5">
        <v>236</v>
      </c>
      <c r="GT45" s="5">
        <v>8</v>
      </c>
      <c r="GU45" s="5">
        <v>166</v>
      </c>
      <c r="GV45" s="5">
        <v>8</v>
      </c>
      <c r="GW45" s="5">
        <v>185</v>
      </c>
      <c r="GX45" s="5">
        <v>8</v>
      </c>
      <c r="GY45" s="5">
        <v>169</v>
      </c>
      <c r="GZ45" s="5">
        <v>8</v>
      </c>
      <c r="HA45" s="5">
        <v>178</v>
      </c>
      <c r="HC45" s="2"/>
      <c r="HD45" s="5">
        <v>8</v>
      </c>
      <c r="HE45" s="5">
        <v>206</v>
      </c>
      <c r="HF45" s="5">
        <v>8</v>
      </c>
      <c r="HG45" s="5">
        <v>201</v>
      </c>
      <c r="HH45" s="5">
        <v>8</v>
      </c>
      <c r="HI45" s="5">
        <v>206</v>
      </c>
      <c r="HJ45" s="5">
        <v>8</v>
      </c>
      <c r="HK45" s="5">
        <v>214</v>
      </c>
      <c r="HN45" s="5">
        <v>8</v>
      </c>
      <c r="HO45" s="5">
        <v>200</v>
      </c>
      <c r="HP45" s="5">
        <v>8</v>
      </c>
      <c r="HQ45" s="5">
        <v>199</v>
      </c>
      <c r="HR45" s="5">
        <v>8</v>
      </c>
      <c r="HS45" s="5">
        <v>213</v>
      </c>
      <c r="HT45" s="5">
        <v>8</v>
      </c>
      <c r="HU45" s="5">
        <v>214</v>
      </c>
      <c r="HX45" s="5">
        <v>8</v>
      </c>
      <c r="HY45" s="5">
        <v>217</v>
      </c>
      <c r="HZ45" s="5">
        <v>8</v>
      </c>
      <c r="IA45" s="5">
        <v>231</v>
      </c>
      <c r="IB45" s="5">
        <v>8</v>
      </c>
      <c r="IC45" s="5">
        <v>213</v>
      </c>
      <c r="ID45" s="5">
        <v>8</v>
      </c>
      <c r="IE45" s="5">
        <v>213</v>
      </c>
      <c r="IG45" s="2"/>
      <c r="IH45" s="5">
        <v>8</v>
      </c>
      <c r="II45" s="5">
        <v>206</v>
      </c>
      <c r="IJ45" s="5">
        <v>8</v>
      </c>
      <c r="IK45" s="5">
        <v>188</v>
      </c>
      <c r="IL45" s="5">
        <v>8</v>
      </c>
      <c r="IM45" s="5">
        <v>196</v>
      </c>
      <c r="IN45" s="5">
        <v>8</v>
      </c>
      <c r="IO45" s="5">
        <v>187</v>
      </c>
      <c r="IR45" s="5">
        <v>8</v>
      </c>
      <c r="IS45" s="5">
        <v>234</v>
      </c>
      <c r="IT45" s="5">
        <v>8</v>
      </c>
      <c r="IU45" s="5">
        <v>234</v>
      </c>
      <c r="IV45" s="5">
        <v>8</v>
      </c>
      <c r="IW45" s="5">
        <v>242</v>
      </c>
      <c r="IX45" s="5">
        <v>8</v>
      </c>
      <c r="IY45" s="5">
        <v>249</v>
      </c>
      <c r="JB45" s="5">
        <v>8</v>
      </c>
      <c r="JC45" s="5">
        <v>387</v>
      </c>
      <c r="JD45" s="5">
        <v>8</v>
      </c>
      <c r="JE45" s="5">
        <v>415</v>
      </c>
      <c r="JF45" s="5">
        <v>8</v>
      </c>
      <c r="JG45" s="5">
        <v>398</v>
      </c>
      <c r="JH45" s="5">
        <v>8</v>
      </c>
      <c r="JI45" s="5">
        <v>376</v>
      </c>
      <c r="JK45" s="2"/>
      <c r="JL45" s="5">
        <v>8</v>
      </c>
      <c r="JM45" s="5">
        <v>190</v>
      </c>
      <c r="JN45" s="5">
        <v>8</v>
      </c>
      <c r="JO45" s="5">
        <v>192</v>
      </c>
      <c r="JP45" s="5">
        <v>8</v>
      </c>
      <c r="JQ45" s="5">
        <v>190</v>
      </c>
      <c r="JR45" s="5">
        <v>8</v>
      </c>
      <c r="JS45" s="5">
        <v>182</v>
      </c>
      <c r="JV45" s="5">
        <v>8</v>
      </c>
      <c r="JW45" s="5">
        <v>126</v>
      </c>
      <c r="JX45" s="5">
        <v>8</v>
      </c>
      <c r="JY45" s="5">
        <v>120</v>
      </c>
      <c r="JZ45" s="5">
        <v>8</v>
      </c>
      <c r="KA45" s="5">
        <v>124</v>
      </c>
      <c r="KB45" s="5">
        <v>8</v>
      </c>
      <c r="KC45" s="5">
        <v>111</v>
      </c>
      <c r="KF45" s="5">
        <v>8</v>
      </c>
      <c r="KG45" s="5">
        <v>235</v>
      </c>
      <c r="KH45" s="5">
        <v>8</v>
      </c>
      <c r="KI45" s="5">
        <v>230</v>
      </c>
      <c r="KJ45" s="5">
        <v>8</v>
      </c>
      <c r="KK45" s="5">
        <v>227</v>
      </c>
      <c r="KL45" s="5">
        <v>8</v>
      </c>
      <c r="KM45" s="5">
        <v>219</v>
      </c>
    </row>
    <row r="46" spans="1:299" x14ac:dyDescent="0.25">
      <c r="A46" s="2"/>
      <c r="B46" s="5">
        <v>9</v>
      </c>
      <c r="C46" s="5">
        <v>212</v>
      </c>
      <c r="D46" s="5">
        <v>9</v>
      </c>
      <c r="E46" s="5">
        <v>212</v>
      </c>
      <c r="F46" s="5">
        <v>9</v>
      </c>
      <c r="G46" s="5">
        <v>206</v>
      </c>
      <c r="H46" s="5">
        <v>9</v>
      </c>
      <c r="I46" s="5">
        <v>210</v>
      </c>
      <c r="L46" s="5">
        <v>9</v>
      </c>
      <c r="M46" s="5">
        <v>230</v>
      </c>
      <c r="N46" s="5">
        <v>9</v>
      </c>
      <c r="O46" s="5">
        <v>218</v>
      </c>
      <c r="P46" s="5">
        <v>9</v>
      </c>
      <c r="Q46" s="5">
        <v>202</v>
      </c>
      <c r="R46" s="5">
        <v>9</v>
      </c>
      <c r="S46" s="5">
        <v>198</v>
      </c>
      <c r="V46" s="5">
        <v>9</v>
      </c>
      <c r="W46" s="5">
        <v>187</v>
      </c>
      <c r="X46" s="5">
        <v>9</v>
      </c>
      <c r="Y46" s="5">
        <v>198</v>
      </c>
      <c r="Z46" s="5">
        <v>9</v>
      </c>
      <c r="AA46" s="5">
        <v>196</v>
      </c>
      <c r="AB46" s="5">
        <v>9</v>
      </c>
      <c r="AC46" s="5">
        <v>192</v>
      </c>
      <c r="AE46" s="2"/>
      <c r="AF46" s="5">
        <v>9</v>
      </c>
      <c r="AG46" s="5">
        <v>311</v>
      </c>
      <c r="AH46" s="5">
        <v>9</v>
      </c>
      <c r="AI46" s="5">
        <v>302</v>
      </c>
      <c r="AJ46" s="5">
        <v>9</v>
      </c>
      <c r="AK46" s="5">
        <v>258</v>
      </c>
      <c r="AL46" s="5">
        <v>9</v>
      </c>
      <c r="AM46" s="5">
        <v>218</v>
      </c>
      <c r="AP46" s="5">
        <v>9</v>
      </c>
      <c r="AQ46" s="5">
        <v>239</v>
      </c>
      <c r="AR46" s="5">
        <v>9</v>
      </c>
      <c r="AS46" s="5">
        <v>223</v>
      </c>
      <c r="AT46" s="5">
        <v>9</v>
      </c>
      <c r="AU46" s="5">
        <v>223</v>
      </c>
      <c r="AV46" s="5">
        <v>9</v>
      </c>
      <c r="AW46" s="5">
        <v>224</v>
      </c>
      <c r="AZ46" s="5">
        <v>9</v>
      </c>
      <c r="BA46" s="5">
        <v>187</v>
      </c>
      <c r="BB46" s="5">
        <v>9</v>
      </c>
      <c r="BC46" s="5">
        <v>184</v>
      </c>
      <c r="BD46" s="5">
        <v>9</v>
      </c>
      <c r="BE46" s="5">
        <v>191</v>
      </c>
      <c r="BF46" s="5">
        <v>9</v>
      </c>
      <c r="BG46" s="5">
        <v>189</v>
      </c>
      <c r="BJ46" s="5">
        <v>9</v>
      </c>
      <c r="BK46" s="5">
        <v>172</v>
      </c>
      <c r="BL46" s="5">
        <v>9</v>
      </c>
      <c r="BM46" s="5">
        <v>178</v>
      </c>
      <c r="BN46" s="5">
        <v>9</v>
      </c>
      <c r="BO46" s="5">
        <v>182</v>
      </c>
      <c r="BP46" s="5">
        <v>9</v>
      </c>
      <c r="BQ46" s="5">
        <v>186</v>
      </c>
      <c r="BT46" s="5">
        <v>9</v>
      </c>
      <c r="BU46" s="5">
        <v>187</v>
      </c>
      <c r="BV46" s="5">
        <v>9</v>
      </c>
      <c r="BW46" s="5">
        <v>182</v>
      </c>
      <c r="BX46" s="5">
        <v>9</v>
      </c>
      <c r="BY46" s="5">
        <v>180</v>
      </c>
      <c r="BZ46" s="5">
        <v>9</v>
      </c>
      <c r="CA46" s="5">
        <v>178</v>
      </c>
      <c r="CC46" s="2"/>
      <c r="CD46" s="5">
        <v>9</v>
      </c>
      <c r="CE46" s="5">
        <v>187</v>
      </c>
      <c r="CF46" s="5">
        <v>9</v>
      </c>
      <c r="CG46" s="5">
        <v>202</v>
      </c>
      <c r="CH46" s="5">
        <v>9</v>
      </c>
      <c r="CI46" s="5">
        <v>211</v>
      </c>
      <c r="CJ46" s="5">
        <v>9</v>
      </c>
      <c r="CK46" s="5">
        <v>215</v>
      </c>
      <c r="CN46" s="5">
        <v>9</v>
      </c>
      <c r="CO46" s="5">
        <v>224</v>
      </c>
      <c r="CP46" s="5">
        <v>9</v>
      </c>
      <c r="CQ46" s="5">
        <v>199</v>
      </c>
      <c r="CR46" s="5">
        <v>9</v>
      </c>
      <c r="CS46" s="5">
        <v>200</v>
      </c>
      <c r="CT46" s="5">
        <v>9</v>
      </c>
      <c r="CU46" s="5">
        <v>224</v>
      </c>
      <c r="CX46" s="5">
        <v>9</v>
      </c>
      <c r="CY46" s="5">
        <v>228</v>
      </c>
      <c r="CZ46" s="5">
        <v>9</v>
      </c>
      <c r="DA46" s="5">
        <v>230</v>
      </c>
      <c r="DB46" s="5">
        <v>9</v>
      </c>
      <c r="DC46" s="5">
        <v>226</v>
      </c>
      <c r="DD46" s="5">
        <v>9</v>
      </c>
      <c r="DE46" s="5">
        <v>227</v>
      </c>
      <c r="DH46" s="5">
        <v>9</v>
      </c>
      <c r="DI46" s="5">
        <v>209</v>
      </c>
      <c r="DJ46" s="5">
        <v>9</v>
      </c>
      <c r="DK46" s="5">
        <v>208</v>
      </c>
      <c r="DL46" s="5">
        <v>9</v>
      </c>
      <c r="DM46" s="5">
        <v>221</v>
      </c>
      <c r="DN46" s="5">
        <v>9</v>
      </c>
      <c r="DO46" s="5">
        <v>212</v>
      </c>
      <c r="DQ46" s="2"/>
      <c r="DR46" s="5">
        <v>9</v>
      </c>
      <c r="DS46" s="5">
        <v>219</v>
      </c>
      <c r="DT46" s="5">
        <v>9</v>
      </c>
      <c r="DU46" s="5">
        <v>218</v>
      </c>
      <c r="DV46" s="5">
        <v>9</v>
      </c>
      <c r="DW46" s="5">
        <v>209</v>
      </c>
      <c r="DX46" s="5">
        <v>9</v>
      </c>
      <c r="DY46" s="5">
        <v>213</v>
      </c>
      <c r="EB46" s="5">
        <v>9</v>
      </c>
      <c r="EC46" s="5">
        <v>189</v>
      </c>
      <c r="ED46" s="5">
        <v>9</v>
      </c>
      <c r="EE46" s="5">
        <v>207</v>
      </c>
      <c r="EF46" s="5">
        <v>9</v>
      </c>
      <c r="EG46" s="5">
        <v>195</v>
      </c>
      <c r="EH46" s="5">
        <v>9</v>
      </c>
      <c r="EI46" s="5">
        <v>187</v>
      </c>
      <c r="EL46" s="5">
        <v>9</v>
      </c>
      <c r="EM46" s="5">
        <v>201</v>
      </c>
      <c r="EN46" s="5">
        <v>9</v>
      </c>
      <c r="EO46" s="5">
        <v>204</v>
      </c>
      <c r="EP46" s="5">
        <v>9</v>
      </c>
      <c r="EQ46" s="5">
        <v>198</v>
      </c>
      <c r="ER46" s="5">
        <v>9</v>
      </c>
      <c r="ES46" s="5">
        <v>195</v>
      </c>
      <c r="EU46" s="2"/>
      <c r="EV46" s="5">
        <v>9</v>
      </c>
      <c r="EW46" s="5">
        <v>203</v>
      </c>
      <c r="EX46" s="5">
        <v>9</v>
      </c>
      <c r="EY46" s="5">
        <v>193</v>
      </c>
      <c r="EZ46" s="5">
        <v>9</v>
      </c>
      <c r="FA46" s="5">
        <v>212</v>
      </c>
      <c r="FB46" s="5">
        <v>9</v>
      </c>
      <c r="FC46" s="5">
        <v>214</v>
      </c>
      <c r="FF46" s="5">
        <v>9</v>
      </c>
      <c r="FG46" s="5">
        <v>213</v>
      </c>
      <c r="FH46" s="5">
        <v>9</v>
      </c>
      <c r="FI46" s="5">
        <v>190</v>
      </c>
      <c r="FJ46" s="5">
        <v>9</v>
      </c>
      <c r="FK46" s="5">
        <v>194</v>
      </c>
      <c r="FL46" s="5">
        <v>9</v>
      </c>
      <c r="FM46" s="5">
        <v>189</v>
      </c>
      <c r="FP46" s="5">
        <v>9</v>
      </c>
      <c r="FQ46" s="5">
        <v>203</v>
      </c>
      <c r="FR46" s="5">
        <v>9</v>
      </c>
      <c r="FS46" s="5">
        <v>209</v>
      </c>
      <c r="FT46" s="5">
        <v>9</v>
      </c>
      <c r="FU46" s="5">
        <v>199</v>
      </c>
      <c r="FV46" s="5">
        <v>9</v>
      </c>
      <c r="FW46" s="5">
        <v>197</v>
      </c>
      <c r="FY46" s="2"/>
      <c r="FZ46" s="5">
        <v>9</v>
      </c>
      <c r="GA46" s="5">
        <v>196</v>
      </c>
      <c r="GB46" s="5">
        <v>9</v>
      </c>
      <c r="GC46" s="5">
        <v>195</v>
      </c>
      <c r="GD46" s="5">
        <v>9</v>
      </c>
      <c r="GE46" s="5">
        <v>191</v>
      </c>
      <c r="GF46" s="5">
        <v>9</v>
      </c>
      <c r="GG46" s="5">
        <v>190</v>
      </c>
      <c r="GJ46" s="5">
        <v>9</v>
      </c>
      <c r="GK46" s="5">
        <v>226</v>
      </c>
      <c r="GL46" s="5">
        <v>9</v>
      </c>
      <c r="GM46" s="5">
        <v>240</v>
      </c>
      <c r="GN46" s="5">
        <v>9</v>
      </c>
      <c r="GO46" s="5">
        <v>246</v>
      </c>
      <c r="GP46" s="5">
        <v>9</v>
      </c>
      <c r="GQ46" s="5">
        <v>250</v>
      </c>
      <c r="GT46" s="5">
        <v>9</v>
      </c>
      <c r="GU46" s="5">
        <v>172</v>
      </c>
      <c r="GV46" s="5">
        <v>9</v>
      </c>
      <c r="GW46" s="5">
        <v>182</v>
      </c>
      <c r="GX46" s="5">
        <v>9</v>
      </c>
      <c r="GY46" s="5">
        <v>178</v>
      </c>
      <c r="GZ46" s="5">
        <v>9</v>
      </c>
      <c r="HA46" s="5">
        <v>181</v>
      </c>
      <c r="HC46" s="2"/>
      <c r="HD46" s="5">
        <v>9</v>
      </c>
      <c r="HE46" s="5">
        <v>219</v>
      </c>
      <c r="HF46" s="5">
        <v>9</v>
      </c>
      <c r="HG46" s="5">
        <v>205</v>
      </c>
      <c r="HH46" s="5">
        <v>9</v>
      </c>
      <c r="HI46" s="5">
        <v>208</v>
      </c>
      <c r="HJ46" s="5">
        <v>9</v>
      </c>
      <c r="HK46" s="5">
        <v>221</v>
      </c>
      <c r="HN46" s="5">
        <v>9</v>
      </c>
      <c r="HO46" s="5">
        <v>194</v>
      </c>
      <c r="HP46" s="5">
        <v>9</v>
      </c>
      <c r="HQ46" s="5">
        <v>201</v>
      </c>
      <c r="HR46" s="5">
        <v>9</v>
      </c>
      <c r="HS46" s="5">
        <v>209</v>
      </c>
      <c r="HT46" s="5">
        <v>9</v>
      </c>
      <c r="HU46" s="5">
        <v>217</v>
      </c>
      <c r="HX46" s="5">
        <v>9</v>
      </c>
      <c r="HY46" s="5">
        <v>210</v>
      </c>
      <c r="HZ46" s="5">
        <v>9</v>
      </c>
      <c r="IA46" s="5">
        <v>229</v>
      </c>
      <c r="IB46" s="5">
        <v>9</v>
      </c>
      <c r="IC46" s="5">
        <v>210</v>
      </c>
      <c r="ID46" s="5">
        <v>9</v>
      </c>
      <c r="IE46" s="5">
        <v>220</v>
      </c>
      <c r="IG46" s="2"/>
      <c r="IH46" s="5">
        <v>9</v>
      </c>
      <c r="II46" s="5">
        <v>195</v>
      </c>
      <c r="IJ46" s="5">
        <v>9</v>
      </c>
      <c r="IK46" s="5">
        <v>204</v>
      </c>
      <c r="IL46" s="5">
        <v>9</v>
      </c>
      <c r="IM46" s="5">
        <v>189</v>
      </c>
      <c r="IN46" s="5">
        <v>9</v>
      </c>
      <c r="IO46" s="5">
        <v>196</v>
      </c>
      <c r="IR46" s="5">
        <v>9</v>
      </c>
      <c r="IS46" s="5">
        <v>236</v>
      </c>
      <c r="IT46" s="5">
        <v>9</v>
      </c>
      <c r="IU46" s="5">
        <v>242</v>
      </c>
      <c r="IV46" s="5">
        <v>9</v>
      </c>
      <c r="IW46" s="5">
        <v>234</v>
      </c>
      <c r="IX46" s="5">
        <v>9</v>
      </c>
      <c r="IY46" s="5">
        <v>253</v>
      </c>
      <c r="JB46" s="5">
        <v>9</v>
      </c>
      <c r="JC46" s="5">
        <v>399</v>
      </c>
      <c r="JD46" s="5">
        <v>9</v>
      </c>
      <c r="JE46" s="5">
        <v>398</v>
      </c>
      <c r="JF46" s="5">
        <v>9</v>
      </c>
      <c r="JG46" s="5">
        <v>392</v>
      </c>
      <c r="JH46" s="5">
        <v>9</v>
      </c>
      <c r="JI46" s="5">
        <v>376</v>
      </c>
      <c r="JK46" s="2"/>
      <c r="JL46" s="5">
        <v>9</v>
      </c>
      <c r="JM46" s="5">
        <v>194</v>
      </c>
      <c r="JN46" s="5">
        <v>9</v>
      </c>
      <c r="JO46" s="5">
        <v>194</v>
      </c>
      <c r="JP46" s="5">
        <v>9</v>
      </c>
      <c r="JQ46" s="5">
        <v>187</v>
      </c>
      <c r="JR46" s="5">
        <v>9</v>
      </c>
      <c r="JS46" s="5">
        <v>188</v>
      </c>
      <c r="JV46" s="5">
        <v>9</v>
      </c>
      <c r="JW46" s="5">
        <v>124</v>
      </c>
      <c r="JX46" s="5">
        <v>9</v>
      </c>
      <c r="JY46" s="5">
        <v>119</v>
      </c>
      <c r="JZ46" s="5">
        <v>9</v>
      </c>
      <c r="KA46" s="5">
        <v>128</v>
      </c>
      <c r="KB46" s="5">
        <v>9</v>
      </c>
      <c r="KC46" s="5">
        <v>117</v>
      </c>
      <c r="KF46" s="5">
        <v>9</v>
      </c>
      <c r="KG46" s="5">
        <v>233</v>
      </c>
      <c r="KH46" s="5">
        <v>9</v>
      </c>
      <c r="KI46" s="5">
        <v>234</v>
      </c>
      <c r="KJ46" s="5">
        <v>9</v>
      </c>
      <c r="KK46" s="5">
        <v>233</v>
      </c>
      <c r="KL46" s="5">
        <v>9</v>
      </c>
      <c r="KM46" s="5">
        <v>224</v>
      </c>
    </row>
    <row r="47" spans="1:299" x14ac:dyDescent="0.25">
      <c r="A47" s="2"/>
      <c r="B47" s="5">
        <v>10</v>
      </c>
      <c r="C47" s="5">
        <v>210</v>
      </c>
      <c r="D47" s="5">
        <v>10</v>
      </c>
      <c r="E47" s="5">
        <v>218</v>
      </c>
      <c r="F47" s="5">
        <v>10</v>
      </c>
      <c r="G47" s="5">
        <v>210</v>
      </c>
      <c r="H47" s="5">
        <v>10</v>
      </c>
      <c r="I47" s="5">
        <v>218</v>
      </c>
      <c r="L47" s="5">
        <v>10</v>
      </c>
      <c r="M47" s="5">
        <v>209</v>
      </c>
      <c r="N47" s="5">
        <v>10</v>
      </c>
      <c r="O47" s="5">
        <v>221</v>
      </c>
      <c r="P47" s="5">
        <v>10</v>
      </c>
      <c r="Q47" s="5">
        <v>198</v>
      </c>
      <c r="R47" s="5">
        <v>10</v>
      </c>
      <c r="S47" s="5">
        <v>207</v>
      </c>
      <c r="V47" s="5">
        <v>10</v>
      </c>
      <c r="W47" s="5">
        <v>189</v>
      </c>
      <c r="X47" s="5">
        <v>10</v>
      </c>
      <c r="Y47" s="5">
        <v>198</v>
      </c>
      <c r="Z47" s="5">
        <v>10</v>
      </c>
      <c r="AA47" s="5">
        <v>188</v>
      </c>
      <c r="AB47" s="5">
        <v>10</v>
      </c>
      <c r="AC47" s="5">
        <v>201</v>
      </c>
      <c r="AE47" s="2"/>
      <c r="AF47" s="5">
        <v>10</v>
      </c>
      <c r="AG47" s="5">
        <v>295</v>
      </c>
      <c r="AH47" s="5">
        <v>10</v>
      </c>
      <c r="AI47" s="5">
        <v>312</v>
      </c>
      <c r="AJ47" s="5">
        <v>10</v>
      </c>
      <c r="AK47" s="5">
        <v>222</v>
      </c>
      <c r="AL47" s="5">
        <v>10</v>
      </c>
      <c r="AM47" s="5">
        <v>214</v>
      </c>
      <c r="AP47" s="5">
        <v>10</v>
      </c>
      <c r="AQ47" s="5">
        <v>226</v>
      </c>
      <c r="AR47" s="5">
        <v>10</v>
      </c>
      <c r="AS47" s="5">
        <v>226</v>
      </c>
      <c r="AT47" s="5">
        <v>10</v>
      </c>
      <c r="AU47" s="5">
        <v>213</v>
      </c>
      <c r="AV47" s="5">
        <v>10</v>
      </c>
      <c r="AW47" s="5">
        <v>236</v>
      </c>
      <c r="AZ47" s="5">
        <v>10</v>
      </c>
      <c r="BA47" s="5">
        <v>187</v>
      </c>
      <c r="BB47" s="5">
        <v>10</v>
      </c>
      <c r="BC47" s="5">
        <v>190</v>
      </c>
      <c r="BD47" s="5">
        <v>10</v>
      </c>
      <c r="BE47" s="5">
        <v>200</v>
      </c>
      <c r="BF47" s="5">
        <v>10</v>
      </c>
      <c r="BG47" s="5">
        <v>181</v>
      </c>
      <c r="BJ47" s="5">
        <v>10</v>
      </c>
      <c r="BK47" s="5">
        <v>173</v>
      </c>
      <c r="BL47" s="5">
        <v>10</v>
      </c>
      <c r="BM47" s="5">
        <v>182</v>
      </c>
      <c r="BN47" s="5">
        <v>10</v>
      </c>
      <c r="BO47" s="5">
        <v>172</v>
      </c>
      <c r="BP47" s="5">
        <v>10</v>
      </c>
      <c r="BQ47" s="5">
        <v>184</v>
      </c>
      <c r="BT47" s="5">
        <v>10</v>
      </c>
      <c r="BU47" s="5">
        <v>184</v>
      </c>
      <c r="BV47" s="5">
        <v>10</v>
      </c>
      <c r="BW47" s="5">
        <v>194</v>
      </c>
      <c r="BX47" s="5">
        <v>10</v>
      </c>
      <c r="BY47" s="5">
        <v>203</v>
      </c>
      <c r="BZ47" s="5">
        <v>10</v>
      </c>
      <c r="CA47" s="5">
        <v>178</v>
      </c>
      <c r="CC47" s="2"/>
      <c r="CD47" s="5">
        <v>10</v>
      </c>
      <c r="CE47" s="5">
        <v>188</v>
      </c>
      <c r="CF47" s="5">
        <v>10</v>
      </c>
      <c r="CG47" s="5">
        <v>198</v>
      </c>
      <c r="CH47" s="5">
        <v>10</v>
      </c>
      <c r="CI47" s="5">
        <v>209</v>
      </c>
      <c r="CJ47" s="5">
        <v>10</v>
      </c>
      <c r="CK47" s="5">
        <v>215</v>
      </c>
      <c r="CN47" s="5">
        <v>10</v>
      </c>
      <c r="CO47" s="5">
        <v>221</v>
      </c>
      <c r="CP47" s="5">
        <v>10</v>
      </c>
      <c r="CQ47" s="5">
        <v>202</v>
      </c>
      <c r="CR47" s="5">
        <v>10</v>
      </c>
      <c r="CS47" s="5">
        <v>219</v>
      </c>
      <c r="CT47" s="5">
        <v>10</v>
      </c>
      <c r="CU47" s="5">
        <v>220</v>
      </c>
      <c r="CX47" s="5">
        <v>10</v>
      </c>
      <c r="CY47" s="5">
        <v>216</v>
      </c>
      <c r="CZ47" s="5">
        <v>10</v>
      </c>
      <c r="DA47" s="5">
        <v>248</v>
      </c>
      <c r="DB47" s="5">
        <v>10</v>
      </c>
      <c r="DC47" s="5">
        <v>230</v>
      </c>
      <c r="DD47" s="5">
        <v>10</v>
      </c>
      <c r="DE47" s="5">
        <v>224</v>
      </c>
      <c r="DH47" s="5">
        <v>10</v>
      </c>
      <c r="DI47" s="5">
        <v>204</v>
      </c>
      <c r="DJ47" s="5">
        <v>10</v>
      </c>
      <c r="DK47" s="5">
        <v>214</v>
      </c>
      <c r="DL47" s="5">
        <v>10</v>
      </c>
      <c r="DM47" s="5">
        <v>224</v>
      </c>
      <c r="DN47" s="5">
        <v>10</v>
      </c>
      <c r="DO47" s="5">
        <v>216</v>
      </c>
      <c r="DQ47" s="2"/>
      <c r="DR47" s="5">
        <v>10</v>
      </c>
      <c r="DS47" s="5">
        <v>224</v>
      </c>
      <c r="DT47" s="5">
        <v>10</v>
      </c>
      <c r="DU47" s="5">
        <v>216</v>
      </c>
      <c r="DV47" s="5">
        <v>10</v>
      </c>
      <c r="DW47" s="5">
        <v>219</v>
      </c>
      <c r="DX47" s="5">
        <v>10</v>
      </c>
      <c r="DY47" s="5">
        <v>221</v>
      </c>
      <c r="EB47" s="5">
        <v>10</v>
      </c>
      <c r="EC47" s="5">
        <v>194</v>
      </c>
      <c r="ED47" s="5">
        <v>10</v>
      </c>
      <c r="EE47" s="5">
        <v>207</v>
      </c>
      <c r="EF47" s="5">
        <v>10</v>
      </c>
      <c r="EG47" s="5">
        <v>196</v>
      </c>
      <c r="EH47" s="5">
        <v>10</v>
      </c>
      <c r="EI47" s="5">
        <v>194</v>
      </c>
      <c r="EL47" s="5">
        <v>10</v>
      </c>
      <c r="EM47" s="5">
        <v>195</v>
      </c>
      <c r="EN47" s="5">
        <v>10</v>
      </c>
      <c r="EO47" s="5">
        <v>200</v>
      </c>
      <c r="EP47" s="5">
        <v>10</v>
      </c>
      <c r="EQ47" s="5">
        <v>201</v>
      </c>
      <c r="ER47" s="5">
        <v>10</v>
      </c>
      <c r="ES47" s="5">
        <v>191</v>
      </c>
      <c r="EU47" s="2"/>
      <c r="EV47" s="5">
        <v>10</v>
      </c>
      <c r="EW47" s="5">
        <v>197</v>
      </c>
      <c r="EX47" s="5">
        <v>10</v>
      </c>
      <c r="EY47" s="5">
        <v>186</v>
      </c>
      <c r="EZ47" s="5">
        <v>10</v>
      </c>
      <c r="FA47" s="5">
        <v>199</v>
      </c>
      <c r="FB47" s="5">
        <v>10</v>
      </c>
      <c r="FC47" s="5">
        <v>208</v>
      </c>
      <c r="FF47" s="5">
        <v>10</v>
      </c>
      <c r="FG47" s="5">
        <v>196</v>
      </c>
      <c r="FH47" s="5">
        <v>10</v>
      </c>
      <c r="FI47" s="5">
        <v>188</v>
      </c>
      <c r="FJ47" s="5">
        <v>10</v>
      </c>
      <c r="FK47" s="5">
        <v>189</v>
      </c>
      <c r="FL47" s="5">
        <v>10</v>
      </c>
      <c r="FM47" s="5">
        <v>191</v>
      </c>
      <c r="FP47" s="5">
        <v>10</v>
      </c>
      <c r="FQ47" s="5">
        <v>210</v>
      </c>
      <c r="FR47" s="5">
        <v>10</v>
      </c>
      <c r="FS47" s="5">
        <v>205</v>
      </c>
      <c r="FT47" s="5">
        <v>10</v>
      </c>
      <c r="FU47" s="5">
        <v>203</v>
      </c>
      <c r="FV47" s="5">
        <v>10</v>
      </c>
      <c r="FW47" s="5">
        <v>203</v>
      </c>
      <c r="FY47" s="2"/>
      <c r="FZ47" s="5">
        <v>10</v>
      </c>
      <c r="GA47" s="5">
        <v>196</v>
      </c>
      <c r="GB47" s="5">
        <v>10</v>
      </c>
      <c r="GC47" s="5">
        <v>204</v>
      </c>
      <c r="GD47" s="5">
        <v>10</v>
      </c>
      <c r="GE47" s="5">
        <v>191</v>
      </c>
      <c r="GF47" s="5">
        <v>10</v>
      </c>
      <c r="GG47" s="5">
        <v>190</v>
      </c>
      <c r="GJ47" s="5">
        <v>10</v>
      </c>
      <c r="GK47" s="5">
        <v>242</v>
      </c>
      <c r="GL47" s="5">
        <v>10</v>
      </c>
      <c r="GM47" s="5">
        <v>266</v>
      </c>
      <c r="GN47" s="5">
        <v>10</v>
      </c>
      <c r="GO47" s="5">
        <v>246</v>
      </c>
      <c r="GP47" s="5">
        <v>10</v>
      </c>
      <c r="GQ47" s="5">
        <v>257</v>
      </c>
      <c r="GT47" s="5">
        <v>10</v>
      </c>
      <c r="GU47" s="5">
        <v>164</v>
      </c>
      <c r="GV47" s="5">
        <v>10</v>
      </c>
      <c r="GW47" s="5">
        <v>287</v>
      </c>
      <c r="GX47" s="5">
        <v>10</v>
      </c>
      <c r="GY47" s="5">
        <v>185</v>
      </c>
      <c r="GZ47" s="5">
        <v>10</v>
      </c>
      <c r="HA47" s="5">
        <v>166</v>
      </c>
      <c r="HC47" s="2"/>
      <c r="HD47" s="5">
        <v>10</v>
      </c>
      <c r="HE47" s="5">
        <v>197</v>
      </c>
      <c r="HF47" s="5">
        <v>10</v>
      </c>
      <c r="HG47" s="5">
        <v>210</v>
      </c>
      <c r="HH47" s="5">
        <v>10</v>
      </c>
      <c r="HI47" s="5">
        <v>221</v>
      </c>
      <c r="HJ47" s="5">
        <v>10</v>
      </c>
      <c r="HK47" s="5">
        <v>201</v>
      </c>
      <c r="HN47" s="5">
        <v>10</v>
      </c>
      <c r="HO47" s="5">
        <v>199</v>
      </c>
      <c r="HP47" s="5">
        <v>10</v>
      </c>
      <c r="HQ47" s="5">
        <v>188</v>
      </c>
      <c r="HR47" s="5">
        <v>10</v>
      </c>
      <c r="HS47" s="5">
        <v>215</v>
      </c>
      <c r="HT47" s="5">
        <v>10</v>
      </c>
      <c r="HU47" s="5">
        <v>214</v>
      </c>
      <c r="HX47" s="5">
        <v>10</v>
      </c>
      <c r="HY47" s="5">
        <v>221</v>
      </c>
      <c r="HZ47" s="5">
        <v>10</v>
      </c>
      <c r="IA47" s="5">
        <v>229</v>
      </c>
      <c r="IB47" s="5">
        <v>10</v>
      </c>
      <c r="IC47" s="5">
        <v>214</v>
      </c>
      <c r="ID47" s="5">
        <v>10</v>
      </c>
      <c r="IE47" s="5">
        <v>225</v>
      </c>
      <c r="IG47" s="2"/>
      <c r="IH47" s="5">
        <v>10</v>
      </c>
      <c r="II47" s="5">
        <v>218</v>
      </c>
      <c r="IJ47" s="5">
        <v>10</v>
      </c>
      <c r="IK47" s="5">
        <v>213</v>
      </c>
      <c r="IL47" s="5">
        <v>10</v>
      </c>
      <c r="IM47" s="5">
        <v>201</v>
      </c>
      <c r="IN47" s="5">
        <v>10</v>
      </c>
      <c r="IO47" s="5">
        <v>190</v>
      </c>
      <c r="IR47" s="5">
        <v>10</v>
      </c>
      <c r="IS47" s="5">
        <v>248</v>
      </c>
      <c r="IT47" s="5">
        <v>10</v>
      </c>
      <c r="IU47" s="5">
        <v>245</v>
      </c>
      <c r="IV47" s="5">
        <v>10</v>
      </c>
      <c r="IW47" s="5">
        <v>238</v>
      </c>
      <c r="IX47" s="5">
        <v>10</v>
      </c>
      <c r="IY47" s="5">
        <v>261</v>
      </c>
      <c r="JB47" s="5">
        <v>10</v>
      </c>
      <c r="JC47" s="5">
        <v>392</v>
      </c>
      <c r="JD47" s="5">
        <v>10</v>
      </c>
      <c r="JE47" s="5">
        <v>399</v>
      </c>
      <c r="JF47" s="5">
        <v>10</v>
      </c>
      <c r="JG47" s="5">
        <v>387</v>
      </c>
      <c r="JH47" s="5">
        <v>10</v>
      </c>
      <c r="JI47" s="5">
        <v>389</v>
      </c>
      <c r="JK47" s="2"/>
      <c r="JL47" s="5">
        <v>10</v>
      </c>
      <c r="JM47" s="5">
        <v>187</v>
      </c>
      <c r="JN47" s="5">
        <v>10</v>
      </c>
      <c r="JO47" s="5">
        <v>193</v>
      </c>
      <c r="JP47" s="5">
        <v>10</v>
      </c>
      <c r="JQ47" s="5">
        <v>183</v>
      </c>
      <c r="JR47" s="5">
        <v>10</v>
      </c>
      <c r="JS47" s="5">
        <v>189</v>
      </c>
      <c r="JV47" s="5">
        <v>10</v>
      </c>
      <c r="JW47" s="5">
        <v>125</v>
      </c>
      <c r="JX47" s="5">
        <v>10</v>
      </c>
      <c r="JY47" s="5">
        <v>121</v>
      </c>
      <c r="JZ47" s="5">
        <v>10</v>
      </c>
      <c r="KA47" s="5">
        <v>122</v>
      </c>
      <c r="KB47" s="5">
        <v>10</v>
      </c>
      <c r="KC47" s="5">
        <v>119</v>
      </c>
      <c r="KF47" s="5">
        <v>10</v>
      </c>
      <c r="KG47" s="5">
        <v>236</v>
      </c>
      <c r="KH47" s="5">
        <v>10</v>
      </c>
      <c r="KI47" s="5">
        <v>241</v>
      </c>
      <c r="KJ47" s="5">
        <v>10</v>
      </c>
      <c r="KK47" s="5">
        <v>273</v>
      </c>
      <c r="KL47" s="5">
        <v>10</v>
      </c>
      <c r="KM47" s="5">
        <v>245</v>
      </c>
    </row>
    <row r="48" spans="1:299" x14ac:dyDescent="0.25">
      <c r="A48" s="2"/>
      <c r="B48" s="5">
        <v>11</v>
      </c>
      <c r="C48" s="5">
        <v>211</v>
      </c>
      <c r="D48" s="5">
        <v>11</v>
      </c>
      <c r="E48" s="5">
        <v>210</v>
      </c>
      <c r="F48" s="5">
        <v>11</v>
      </c>
      <c r="G48" s="5">
        <v>207</v>
      </c>
      <c r="H48" s="5">
        <v>11</v>
      </c>
      <c r="I48" s="5">
        <v>213</v>
      </c>
      <c r="L48" s="5">
        <v>11</v>
      </c>
      <c r="M48" s="5">
        <v>216</v>
      </c>
      <c r="N48" s="5">
        <v>11</v>
      </c>
      <c r="O48" s="5">
        <v>202</v>
      </c>
      <c r="P48" s="5">
        <v>11</v>
      </c>
      <c r="Q48" s="5">
        <v>219</v>
      </c>
      <c r="R48" s="5">
        <v>11</v>
      </c>
      <c r="S48" s="5">
        <v>215</v>
      </c>
      <c r="V48" s="5">
        <v>11</v>
      </c>
      <c r="W48" s="5">
        <v>194</v>
      </c>
      <c r="X48" s="5">
        <v>11</v>
      </c>
      <c r="Y48" s="5">
        <v>201</v>
      </c>
      <c r="Z48" s="5">
        <v>11</v>
      </c>
      <c r="AA48" s="5">
        <v>197</v>
      </c>
      <c r="AB48" s="5">
        <v>11</v>
      </c>
      <c r="AC48" s="5">
        <v>189</v>
      </c>
      <c r="AE48" s="2"/>
      <c r="AF48" s="5">
        <v>11</v>
      </c>
      <c r="AG48" s="5">
        <v>328</v>
      </c>
      <c r="AH48" s="5">
        <v>11</v>
      </c>
      <c r="AI48" s="5">
        <v>305</v>
      </c>
      <c r="AJ48" s="5">
        <v>11</v>
      </c>
      <c r="AK48" s="5">
        <v>226</v>
      </c>
      <c r="AL48" s="5">
        <v>11</v>
      </c>
      <c r="AM48" s="5">
        <v>220</v>
      </c>
      <c r="AP48" s="5">
        <v>11</v>
      </c>
      <c r="AQ48" s="5">
        <v>227</v>
      </c>
      <c r="AR48" s="5">
        <v>11</v>
      </c>
      <c r="AS48" s="5">
        <v>226</v>
      </c>
      <c r="AT48" s="5">
        <v>11</v>
      </c>
      <c r="AU48" s="5">
        <v>221</v>
      </c>
      <c r="AV48" s="5">
        <v>11</v>
      </c>
      <c r="AW48" s="5">
        <v>234</v>
      </c>
      <c r="AZ48" s="5">
        <v>11</v>
      </c>
      <c r="BA48" s="5">
        <v>186</v>
      </c>
      <c r="BB48" s="5">
        <v>11</v>
      </c>
      <c r="BC48" s="5">
        <v>185</v>
      </c>
      <c r="BD48" s="5">
        <v>11</v>
      </c>
      <c r="BE48" s="5">
        <v>189</v>
      </c>
      <c r="BF48" s="5">
        <v>11</v>
      </c>
      <c r="BG48" s="5">
        <v>190</v>
      </c>
      <c r="BJ48" s="5">
        <v>11</v>
      </c>
      <c r="BK48" s="5">
        <v>178</v>
      </c>
      <c r="BL48" s="5">
        <v>11</v>
      </c>
      <c r="BM48" s="5">
        <v>181</v>
      </c>
      <c r="BN48" s="5">
        <v>11</v>
      </c>
      <c r="BO48" s="5">
        <v>176</v>
      </c>
      <c r="BP48" s="5">
        <v>11</v>
      </c>
      <c r="BQ48" s="5">
        <v>190</v>
      </c>
      <c r="BT48" s="5">
        <v>11</v>
      </c>
      <c r="BU48" s="5">
        <v>184</v>
      </c>
      <c r="BV48" s="5">
        <v>11</v>
      </c>
      <c r="BW48" s="5">
        <v>191</v>
      </c>
      <c r="BX48" s="5">
        <v>11</v>
      </c>
      <c r="BY48" s="5">
        <v>185</v>
      </c>
      <c r="BZ48" s="5">
        <v>11</v>
      </c>
      <c r="CA48" s="5">
        <v>179</v>
      </c>
      <c r="CC48" s="2"/>
      <c r="CD48" s="5">
        <v>11</v>
      </c>
      <c r="CE48" s="5">
        <v>191</v>
      </c>
      <c r="CF48" s="5">
        <v>11</v>
      </c>
      <c r="CG48" s="5">
        <v>207</v>
      </c>
      <c r="CH48" s="5">
        <v>11</v>
      </c>
      <c r="CI48" s="5">
        <v>212</v>
      </c>
      <c r="CJ48" s="5">
        <v>11</v>
      </c>
      <c r="CK48" s="5">
        <v>222</v>
      </c>
      <c r="CN48" s="5">
        <v>11</v>
      </c>
      <c r="CO48" s="5">
        <v>227</v>
      </c>
      <c r="CP48" s="5">
        <v>11</v>
      </c>
      <c r="CQ48" s="5">
        <v>213</v>
      </c>
      <c r="CR48" s="5">
        <v>11</v>
      </c>
      <c r="CS48" s="5">
        <v>220</v>
      </c>
      <c r="CT48" s="5">
        <v>11</v>
      </c>
      <c r="CU48" s="5">
        <v>217</v>
      </c>
      <c r="CX48" s="5">
        <v>11</v>
      </c>
      <c r="CY48" s="5">
        <v>223</v>
      </c>
      <c r="CZ48" s="5">
        <v>11</v>
      </c>
      <c r="DA48" s="5">
        <v>230</v>
      </c>
      <c r="DB48" s="5">
        <v>11</v>
      </c>
      <c r="DC48" s="5">
        <v>223</v>
      </c>
      <c r="DD48" s="5">
        <v>11</v>
      </c>
      <c r="DE48" s="5">
        <v>241</v>
      </c>
      <c r="DH48" s="5">
        <v>11</v>
      </c>
      <c r="DI48" s="5">
        <v>212</v>
      </c>
      <c r="DJ48" s="5">
        <v>11</v>
      </c>
      <c r="DK48" s="5">
        <v>210</v>
      </c>
      <c r="DL48" s="5">
        <v>11</v>
      </c>
      <c r="DM48" s="5">
        <v>216</v>
      </c>
      <c r="DN48" s="5">
        <v>11</v>
      </c>
      <c r="DO48" s="5">
        <v>215</v>
      </c>
      <c r="DQ48" s="2"/>
      <c r="DR48" s="5">
        <v>11</v>
      </c>
      <c r="DS48" s="5">
        <v>223</v>
      </c>
      <c r="DT48" s="5">
        <v>11</v>
      </c>
      <c r="DU48" s="5">
        <v>232</v>
      </c>
      <c r="DV48" s="5">
        <v>11</v>
      </c>
      <c r="DW48" s="5">
        <v>224</v>
      </c>
      <c r="DX48" s="5">
        <v>11</v>
      </c>
      <c r="DY48" s="5">
        <v>222</v>
      </c>
      <c r="EB48" s="5">
        <v>11</v>
      </c>
      <c r="EC48" s="5">
        <v>192</v>
      </c>
      <c r="ED48" s="5">
        <v>11</v>
      </c>
      <c r="EE48" s="5">
        <v>202</v>
      </c>
      <c r="EF48" s="5">
        <v>11</v>
      </c>
      <c r="EG48" s="5">
        <v>204</v>
      </c>
      <c r="EH48" s="5">
        <v>11</v>
      </c>
      <c r="EI48" s="5">
        <v>193</v>
      </c>
      <c r="EL48" s="5">
        <v>11</v>
      </c>
      <c r="EM48" s="5">
        <v>205</v>
      </c>
      <c r="EN48" s="5">
        <v>11</v>
      </c>
      <c r="EO48" s="5">
        <v>201</v>
      </c>
      <c r="EP48" s="5">
        <v>11</v>
      </c>
      <c r="EQ48" s="5">
        <v>199</v>
      </c>
      <c r="ER48" s="5">
        <v>11</v>
      </c>
      <c r="ES48" s="5">
        <v>203</v>
      </c>
      <c r="EU48" s="2"/>
      <c r="EV48" s="5">
        <v>11</v>
      </c>
      <c r="EW48" s="5">
        <v>232</v>
      </c>
      <c r="EX48" s="5">
        <v>11</v>
      </c>
      <c r="EY48" s="5">
        <v>185</v>
      </c>
      <c r="EZ48" s="5">
        <v>11</v>
      </c>
      <c r="FA48" s="5">
        <v>206</v>
      </c>
      <c r="FB48" s="5">
        <v>11</v>
      </c>
      <c r="FC48" s="5">
        <v>207</v>
      </c>
      <c r="FF48" s="5">
        <v>11</v>
      </c>
      <c r="FG48" s="5">
        <v>194</v>
      </c>
      <c r="FH48" s="5">
        <v>11</v>
      </c>
      <c r="FI48" s="5">
        <v>189</v>
      </c>
      <c r="FJ48" s="5">
        <v>11</v>
      </c>
      <c r="FK48" s="5">
        <v>195</v>
      </c>
      <c r="FL48" s="5">
        <v>11</v>
      </c>
      <c r="FM48" s="5">
        <v>183</v>
      </c>
      <c r="FP48" s="5">
        <v>11</v>
      </c>
      <c r="FQ48" s="5">
        <v>202</v>
      </c>
      <c r="FR48" s="5">
        <v>11</v>
      </c>
      <c r="FS48" s="5">
        <v>203</v>
      </c>
      <c r="FT48" s="5">
        <v>11</v>
      </c>
      <c r="FU48" s="5">
        <v>202</v>
      </c>
      <c r="FV48" s="5">
        <v>11</v>
      </c>
      <c r="FW48" s="5">
        <v>192</v>
      </c>
      <c r="FY48" s="2"/>
      <c r="FZ48" s="5">
        <v>11</v>
      </c>
      <c r="GA48" s="5">
        <v>194</v>
      </c>
      <c r="GB48" s="5">
        <v>11</v>
      </c>
      <c r="GC48" s="5">
        <v>203</v>
      </c>
      <c r="GD48" s="5">
        <v>11</v>
      </c>
      <c r="GE48" s="5">
        <v>197</v>
      </c>
      <c r="GF48" s="5">
        <v>11</v>
      </c>
      <c r="GG48" s="5">
        <v>187</v>
      </c>
      <c r="GJ48" s="5">
        <v>11</v>
      </c>
      <c r="GK48" s="5">
        <v>235</v>
      </c>
      <c r="GL48" s="5">
        <v>11</v>
      </c>
      <c r="GM48" s="5">
        <v>253</v>
      </c>
      <c r="GN48" s="5">
        <v>11</v>
      </c>
      <c r="GO48" s="5">
        <v>248</v>
      </c>
      <c r="GP48" s="5">
        <v>11</v>
      </c>
      <c r="GQ48" s="5">
        <v>242</v>
      </c>
      <c r="GT48" s="5">
        <v>11</v>
      </c>
      <c r="GU48" s="5">
        <v>181</v>
      </c>
      <c r="GV48" s="5">
        <v>11</v>
      </c>
      <c r="GW48" s="5">
        <v>231</v>
      </c>
      <c r="GX48" s="5">
        <v>11</v>
      </c>
      <c r="GY48" s="5">
        <v>177</v>
      </c>
      <c r="GZ48" s="5">
        <v>11</v>
      </c>
      <c r="HA48" s="5">
        <v>176</v>
      </c>
      <c r="HC48" s="2"/>
      <c r="HD48" s="5">
        <v>11</v>
      </c>
      <c r="HE48" s="5">
        <v>207</v>
      </c>
      <c r="HF48" s="5">
        <v>11</v>
      </c>
      <c r="HG48" s="5">
        <v>202</v>
      </c>
      <c r="HH48" s="5">
        <v>11</v>
      </c>
      <c r="HI48" s="5">
        <v>215</v>
      </c>
      <c r="HJ48" s="5">
        <v>11</v>
      </c>
      <c r="HK48" s="5">
        <v>210</v>
      </c>
      <c r="HN48" s="5">
        <v>11</v>
      </c>
      <c r="HO48" s="5">
        <v>205</v>
      </c>
      <c r="HP48" s="5">
        <v>11</v>
      </c>
      <c r="HQ48" s="5">
        <v>205</v>
      </c>
      <c r="HR48" s="5">
        <v>11</v>
      </c>
      <c r="HS48" s="5">
        <v>213</v>
      </c>
      <c r="HT48" s="5">
        <v>11</v>
      </c>
      <c r="HU48" s="5">
        <v>219</v>
      </c>
      <c r="HX48" s="5">
        <v>11</v>
      </c>
      <c r="HY48" s="5">
        <v>219</v>
      </c>
      <c r="HZ48" s="5">
        <v>11</v>
      </c>
      <c r="IA48" s="5">
        <v>231</v>
      </c>
      <c r="IB48" s="5">
        <v>11</v>
      </c>
      <c r="IC48" s="5">
        <v>220</v>
      </c>
      <c r="ID48" s="5">
        <v>11</v>
      </c>
      <c r="IE48" s="5">
        <v>239</v>
      </c>
      <c r="IG48" s="2"/>
      <c r="IH48" s="5">
        <v>11</v>
      </c>
      <c r="II48" s="5">
        <v>203</v>
      </c>
      <c r="IJ48" s="5">
        <v>11</v>
      </c>
      <c r="IK48" s="5">
        <v>197</v>
      </c>
      <c r="IL48" s="5">
        <v>11</v>
      </c>
      <c r="IM48" s="5">
        <v>198</v>
      </c>
      <c r="IN48" s="5">
        <v>11</v>
      </c>
      <c r="IO48" s="5">
        <v>196</v>
      </c>
      <c r="IR48" s="5">
        <v>11</v>
      </c>
      <c r="IS48" s="5">
        <v>225</v>
      </c>
      <c r="IT48" s="5">
        <v>11</v>
      </c>
      <c r="IU48" s="5">
        <v>241</v>
      </c>
      <c r="IV48" s="5">
        <v>11</v>
      </c>
      <c r="IW48" s="5">
        <v>235</v>
      </c>
      <c r="IX48" s="5">
        <v>11</v>
      </c>
      <c r="IY48" s="5">
        <v>256</v>
      </c>
      <c r="JB48" s="5">
        <v>11</v>
      </c>
      <c r="JC48" s="5">
        <v>385</v>
      </c>
      <c r="JD48" s="5">
        <v>11</v>
      </c>
      <c r="JE48" s="5">
        <v>394</v>
      </c>
      <c r="JF48" s="5">
        <v>11</v>
      </c>
      <c r="JG48" s="5">
        <v>395</v>
      </c>
      <c r="JH48" s="5">
        <v>11</v>
      </c>
      <c r="JI48" s="5">
        <v>380</v>
      </c>
      <c r="JK48" s="2"/>
      <c r="JL48" s="5">
        <v>11</v>
      </c>
      <c r="JM48" s="5">
        <v>191</v>
      </c>
      <c r="JN48" s="5">
        <v>11</v>
      </c>
      <c r="JO48" s="5">
        <v>196</v>
      </c>
      <c r="JP48" s="5">
        <v>11</v>
      </c>
      <c r="JQ48" s="5">
        <v>186</v>
      </c>
      <c r="JR48" s="5">
        <v>11</v>
      </c>
      <c r="JS48" s="5">
        <v>203</v>
      </c>
      <c r="JV48" s="5">
        <v>11</v>
      </c>
      <c r="JW48" s="5">
        <v>124</v>
      </c>
      <c r="JX48" s="5">
        <v>11</v>
      </c>
      <c r="JY48" s="5">
        <v>121</v>
      </c>
      <c r="JZ48" s="5">
        <v>11</v>
      </c>
      <c r="KA48" s="5">
        <v>126</v>
      </c>
      <c r="KB48" s="5">
        <v>11</v>
      </c>
      <c r="KC48" s="5">
        <v>123</v>
      </c>
      <c r="KF48" s="5">
        <v>11</v>
      </c>
      <c r="KG48" s="5">
        <v>238</v>
      </c>
      <c r="KH48" s="5">
        <v>11</v>
      </c>
      <c r="KI48" s="5">
        <v>237</v>
      </c>
      <c r="KJ48" s="5">
        <v>11</v>
      </c>
      <c r="KK48" s="5">
        <v>231</v>
      </c>
      <c r="KL48" s="5">
        <v>11</v>
      </c>
      <c r="KM48" s="5">
        <v>223</v>
      </c>
    </row>
    <row r="49" spans="1:299" x14ac:dyDescent="0.25">
      <c r="A49" s="2"/>
      <c r="B49" s="5">
        <v>12</v>
      </c>
      <c r="C49" s="5">
        <v>208</v>
      </c>
      <c r="D49" s="5">
        <v>12</v>
      </c>
      <c r="E49" s="5">
        <v>209</v>
      </c>
      <c r="F49" s="5">
        <v>12</v>
      </c>
      <c r="G49" s="5">
        <v>211</v>
      </c>
      <c r="H49" s="5">
        <v>12</v>
      </c>
      <c r="I49" s="5">
        <v>208</v>
      </c>
      <c r="L49" s="5">
        <v>12</v>
      </c>
      <c r="M49" s="5">
        <v>213</v>
      </c>
      <c r="N49" s="5">
        <v>12</v>
      </c>
      <c r="O49" s="5">
        <v>207</v>
      </c>
      <c r="P49" s="5">
        <v>12</v>
      </c>
      <c r="Q49" s="5">
        <v>227</v>
      </c>
      <c r="R49" s="5">
        <v>12</v>
      </c>
      <c r="S49" s="5">
        <v>205</v>
      </c>
      <c r="V49" s="5">
        <v>12</v>
      </c>
      <c r="W49" s="5">
        <v>208</v>
      </c>
      <c r="X49" s="5">
        <v>12</v>
      </c>
      <c r="Y49" s="5">
        <v>209</v>
      </c>
      <c r="Z49" s="5">
        <v>12</v>
      </c>
      <c r="AA49" s="5">
        <v>188</v>
      </c>
      <c r="AB49" s="5">
        <v>12</v>
      </c>
      <c r="AC49" s="5">
        <v>202</v>
      </c>
      <c r="AE49" s="2"/>
      <c r="AF49" s="5">
        <v>12</v>
      </c>
      <c r="AG49" s="5">
        <v>317</v>
      </c>
      <c r="AH49" s="5">
        <v>12</v>
      </c>
      <c r="AI49" s="5">
        <v>282</v>
      </c>
      <c r="AJ49" s="5">
        <v>12</v>
      </c>
      <c r="AK49" s="5">
        <v>231</v>
      </c>
      <c r="AL49" s="5">
        <v>12</v>
      </c>
      <c r="AM49" s="5">
        <v>237</v>
      </c>
      <c r="AP49" s="5">
        <v>12</v>
      </c>
      <c r="AQ49" s="5">
        <v>228</v>
      </c>
      <c r="AR49" s="5">
        <v>12</v>
      </c>
      <c r="AS49" s="5">
        <v>234</v>
      </c>
      <c r="AT49" s="5">
        <v>12</v>
      </c>
      <c r="AU49" s="5">
        <v>226</v>
      </c>
      <c r="AV49" s="5">
        <v>12</v>
      </c>
      <c r="AW49" s="5">
        <v>241</v>
      </c>
      <c r="AZ49" s="5">
        <v>12</v>
      </c>
      <c r="BA49" s="5">
        <v>190</v>
      </c>
      <c r="BB49" s="5">
        <v>12</v>
      </c>
      <c r="BC49" s="5">
        <v>186</v>
      </c>
      <c r="BD49" s="5">
        <v>12</v>
      </c>
      <c r="BE49" s="5">
        <v>199</v>
      </c>
      <c r="BF49" s="5">
        <v>12</v>
      </c>
      <c r="BG49" s="5">
        <v>182</v>
      </c>
      <c r="BJ49" s="5">
        <v>12</v>
      </c>
      <c r="BK49" s="5">
        <v>173</v>
      </c>
      <c r="BL49" s="5">
        <v>12</v>
      </c>
      <c r="BM49" s="5">
        <v>180</v>
      </c>
      <c r="BN49" s="5">
        <v>12</v>
      </c>
      <c r="BO49" s="5">
        <v>181</v>
      </c>
      <c r="BP49" s="5">
        <v>12</v>
      </c>
      <c r="BQ49" s="5">
        <v>185</v>
      </c>
      <c r="BT49" s="5">
        <v>12</v>
      </c>
      <c r="BU49" s="5">
        <v>189</v>
      </c>
      <c r="BV49" s="5">
        <v>12</v>
      </c>
      <c r="BW49" s="5">
        <v>183</v>
      </c>
      <c r="BX49" s="5">
        <v>12</v>
      </c>
      <c r="BY49" s="5">
        <v>181</v>
      </c>
      <c r="BZ49" s="5">
        <v>12</v>
      </c>
      <c r="CA49" s="5">
        <v>176</v>
      </c>
      <c r="CC49" s="2"/>
      <c r="CD49" s="5">
        <v>12</v>
      </c>
      <c r="CE49" s="5">
        <v>192</v>
      </c>
      <c r="CF49" s="5">
        <v>12</v>
      </c>
      <c r="CG49" s="5">
        <v>201</v>
      </c>
      <c r="CH49" s="5">
        <v>12</v>
      </c>
      <c r="CI49" s="5">
        <v>218</v>
      </c>
      <c r="CJ49" s="5">
        <v>12</v>
      </c>
      <c r="CK49" s="5">
        <v>219</v>
      </c>
      <c r="CN49" s="5">
        <v>12</v>
      </c>
      <c r="CO49" s="5">
        <v>226</v>
      </c>
      <c r="CP49" s="5">
        <v>12</v>
      </c>
      <c r="CQ49" s="5">
        <v>203</v>
      </c>
      <c r="CR49" s="5">
        <v>12</v>
      </c>
      <c r="CS49" s="5">
        <v>204</v>
      </c>
      <c r="CT49" s="5">
        <v>12</v>
      </c>
      <c r="CU49" s="5">
        <v>206</v>
      </c>
      <c r="CX49" s="5">
        <v>12</v>
      </c>
      <c r="CY49" s="5">
        <v>220</v>
      </c>
      <c r="CZ49" s="5">
        <v>12</v>
      </c>
      <c r="DA49" s="5">
        <v>235</v>
      </c>
      <c r="DB49" s="5">
        <v>12</v>
      </c>
      <c r="DC49" s="5">
        <v>227</v>
      </c>
      <c r="DD49" s="5">
        <v>12</v>
      </c>
      <c r="DE49" s="5">
        <v>240</v>
      </c>
      <c r="DH49" s="5">
        <v>12</v>
      </c>
      <c r="DI49" s="5">
        <v>203</v>
      </c>
      <c r="DJ49" s="5">
        <v>12</v>
      </c>
      <c r="DK49" s="5">
        <v>209</v>
      </c>
      <c r="DL49" s="5">
        <v>12</v>
      </c>
      <c r="DM49" s="5">
        <v>211</v>
      </c>
      <c r="DN49" s="5">
        <v>12</v>
      </c>
      <c r="DO49" s="5">
        <v>219</v>
      </c>
      <c r="DQ49" s="2"/>
      <c r="DR49" s="5">
        <v>12</v>
      </c>
      <c r="DS49" s="5">
        <v>231</v>
      </c>
      <c r="DT49" s="5">
        <v>12</v>
      </c>
      <c r="DU49" s="5">
        <v>218</v>
      </c>
      <c r="DV49" s="5">
        <v>12</v>
      </c>
      <c r="DW49" s="5">
        <v>203</v>
      </c>
      <c r="DX49" s="5">
        <v>12</v>
      </c>
      <c r="DY49" s="5">
        <v>218</v>
      </c>
      <c r="EB49" s="5">
        <v>12</v>
      </c>
      <c r="EC49" s="5">
        <v>198</v>
      </c>
      <c r="ED49" s="5">
        <v>12</v>
      </c>
      <c r="EE49" s="5">
        <v>205</v>
      </c>
      <c r="EF49" s="5">
        <v>12</v>
      </c>
      <c r="EG49" s="5">
        <v>204</v>
      </c>
      <c r="EH49" s="5">
        <v>12</v>
      </c>
      <c r="EI49" s="5">
        <v>196</v>
      </c>
      <c r="EL49" s="5">
        <v>12</v>
      </c>
      <c r="EM49" s="5">
        <v>203</v>
      </c>
      <c r="EN49" s="5">
        <v>12</v>
      </c>
      <c r="EO49" s="5">
        <v>212</v>
      </c>
      <c r="EP49" s="5">
        <v>12</v>
      </c>
      <c r="EQ49" s="5">
        <v>207</v>
      </c>
      <c r="ER49" s="5">
        <v>12</v>
      </c>
      <c r="ES49" s="5">
        <v>209</v>
      </c>
      <c r="EU49" s="2"/>
      <c r="EV49" s="5">
        <v>12</v>
      </c>
      <c r="EW49" s="5">
        <v>195</v>
      </c>
      <c r="EX49" s="5">
        <v>12</v>
      </c>
      <c r="EY49" s="5">
        <v>185</v>
      </c>
      <c r="EZ49" s="5">
        <v>12</v>
      </c>
      <c r="FA49" s="5">
        <v>202</v>
      </c>
      <c r="FB49" s="5">
        <v>12</v>
      </c>
      <c r="FC49" s="5">
        <v>220</v>
      </c>
      <c r="FF49" s="5">
        <v>12</v>
      </c>
      <c r="FG49" s="5">
        <v>192</v>
      </c>
      <c r="FH49" s="5">
        <v>12</v>
      </c>
      <c r="FI49" s="5">
        <v>194</v>
      </c>
      <c r="FJ49" s="5">
        <v>12</v>
      </c>
      <c r="FK49" s="5">
        <v>188</v>
      </c>
      <c r="FL49" s="5">
        <v>12</v>
      </c>
      <c r="FM49" s="5">
        <v>194</v>
      </c>
      <c r="FP49" s="5">
        <v>12</v>
      </c>
      <c r="FQ49" s="5">
        <v>201</v>
      </c>
      <c r="FR49" s="5">
        <v>12</v>
      </c>
      <c r="FS49" s="5">
        <v>201</v>
      </c>
      <c r="FT49" s="5">
        <v>12</v>
      </c>
      <c r="FU49" s="5">
        <v>208</v>
      </c>
      <c r="FV49" s="5">
        <v>12</v>
      </c>
      <c r="FW49" s="5">
        <v>200</v>
      </c>
      <c r="FY49" s="2"/>
      <c r="FZ49" s="5">
        <v>12</v>
      </c>
      <c r="GA49" s="5">
        <v>199</v>
      </c>
      <c r="GB49" s="5">
        <v>12</v>
      </c>
      <c r="GC49" s="5">
        <v>192</v>
      </c>
      <c r="GD49" s="5">
        <v>12</v>
      </c>
      <c r="GE49" s="5">
        <v>210</v>
      </c>
      <c r="GF49" s="5">
        <v>12</v>
      </c>
      <c r="GG49" s="5">
        <v>195</v>
      </c>
      <c r="GJ49" s="5">
        <v>12</v>
      </c>
      <c r="GK49" s="5">
        <v>244</v>
      </c>
      <c r="GL49" s="5">
        <v>12</v>
      </c>
      <c r="GM49" s="5">
        <v>245</v>
      </c>
      <c r="GN49" s="5">
        <v>12</v>
      </c>
      <c r="GO49" s="5">
        <v>257</v>
      </c>
      <c r="GP49" s="5">
        <v>12</v>
      </c>
      <c r="GQ49" s="5">
        <v>234</v>
      </c>
      <c r="GT49" s="5">
        <v>12</v>
      </c>
      <c r="GU49" s="5">
        <v>182</v>
      </c>
      <c r="GV49" s="5">
        <v>12</v>
      </c>
      <c r="GW49" s="5">
        <v>195</v>
      </c>
      <c r="GX49" s="5">
        <v>12</v>
      </c>
      <c r="GY49" s="5">
        <v>184</v>
      </c>
      <c r="GZ49" s="5">
        <v>12</v>
      </c>
      <c r="HA49" s="5">
        <v>167</v>
      </c>
      <c r="HC49" s="2"/>
      <c r="HD49" s="5">
        <v>12</v>
      </c>
      <c r="HE49" s="5">
        <v>206</v>
      </c>
      <c r="HF49" s="5">
        <v>12</v>
      </c>
      <c r="HG49" s="5">
        <v>198</v>
      </c>
      <c r="HH49" s="5">
        <v>12</v>
      </c>
      <c r="HI49" s="5">
        <v>197</v>
      </c>
      <c r="HJ49" s="5">
        <v>12</v>
      </c>
      <c r="HK49" s="5">
        <v>212</v>
      </c>
      <c r="HN49" s="5">
        <v>12</v>
      </c>
      <c r="HO49" s="5">
        <v>195</v>
      </c>
      <c r="HP49" s="5">
        <v>12</v>
      </c>
      <c r="HQ49" s="5">
        <v>193</v>
      </c>
      <c r="HR49" s="5">
        <v>12</v>
      </c>
      <c r="HS49" s="5">
        <v>209</v>
      </c>
      <c r="HT49" s="5">
        <v>12</v>
      </c>
      <c r="HU49" s="5">
        <v>234</v>
      </c>
      <c r="HX49" s="5">
        <v>12</v>
      </c>
      <c r="HY49" s="5">
        <v>220</v>
      </c>
      <c r="HZ49" s="5">
        <v>12</v>
      </c>
      <c r="IA49" s="5">
        <v>234</v>
      </c>
      <c r="IB49" s="5">
        <v>12</v>
      </c>
      <c r="IC49" s="5">
        <v>209</v>
      </c>
      <c r="ID49" s="5">
        <v>12</v>
      </c>
      <c r="IE49" s="5">
        <v>234</v>
      </c>
      <c r="IG49" s="2"/>
      <c r="IH49" s="5">
        <v>12</v>
      </c>
      <c r="II49" s="5">
        <v>213</v>
      </c>
      <c r="IJ49" s="5">
        <v>12</v>
      </c>
      <c r="IK49" s="5">
        <v>207</v>
      </c>
      <c r="IL49" s="5">
        <v>12</v>
      </c>
      <c r="IM49" s="5">
        <v>190</v>
      </c>
      <c r="IN49" s="5">
        <v>12</v>
      </c>
      <c r="IO49" s="5">
        <v>196</v>
      </c>
      <c r="IR49" s="5">
        <v>12</v>
      </c>
      <c r="IS49" s="5">
        <v>227</v>
      </c>
      <c r="IT49" s="5">
        <v>12</v>
      </c>
      <c r="IU49" s="5">
        <v>240</v>
      </c>
      <c r="IV49" s="5">
        <v>12</v>
      </c>
      <c r="IW49" s="5">
        <v>254</v>
      </c>
      <c r="IX49" s="5">
        <v>12</v>
      </c>
      <c r="IY49" s="5">
        <v>256</v>
      </c>
      <c r="JB49" s="5">
        <v>12</v>
      </c>
      <c r="JC49" s="5">
        <v>390</v>
      </c>
      <c r="JD49" s="5">
        <v>12</v>
      </c>
      <c r="JE49" s="5">
        <v>386</v>
      </c>
      <c r="JF49" s="5">
        <v>12</v>
      </c>
      <c r="JG49" s="5">
        <v>397</v>
      </c>
      <c r="JH49" s="5">
        <v>12</v>
      </c>
      <c r="JI49" s="5">
        <v>387</v>
      </c>
      <c r="JK49" s="2"/>
      <c r="JL49" s="5">
        <v>12</v>
      </c>
      <c r="JM49" s="5">
        <v>192</v>
      </c>
      <c r="JN49" s="5">
        <v>12</v>
      </c>
      <c r="JO49" s="5">
        <v>198</v>
      </c>
      <c r="JP49" s="5">
        <v>12</v>
      </c>
      <c r="JQ49" s="5">
        <v>185</v>
      </c>
      <c r="JR49" s="5">
        <v>12</v>
      </c>
      <c r="JS49" s="5">
        <v>209</v>
      </c>
      <c r="JV49" s="5">
        <v>12</v>
      </c>
      <c r="JW49" s="5">
        <v>123</v>
      </c>
      <c r="JX49" s="5">
        <v>12</v>
      </c>
      <c r="JY49" s="5">
        <v>128</v>
      </c>
      <c r="JZ49" s="5">
        <v>12</v>
      </c>
      <c r="KA49" s="5">
        <v>126</v>
      </c>
      <c r="KB49" s="5">
        <v>12</v>
      </c>
      <c r="KC49" s="5">
        <v>117</v>
      </c>
      <c r="KF49" s="5">
        <v>12</v>
      </c>
      <c r="KG49" s="5">
        <v>250</v>
      </c>
      <c r="KH49" s="5">
        <v>12</v>
      </c>
      <c r="KI49" s="5">
        <v>235</v>
      </c>
      <c r="KJ49" s="5">
        <v>12</v>
      </c>
      <c r="KK49" s="5">
        <v>235</v>
      </c>
      <c r="KL49" s="5">
        <v>12</v>
      </c>
      <c r="KM49" s="5">
        <v>225</v>
      </c>
    </row>
    <row r="50" spans="1:299" x14ac:dyDescent="0.25">
      <c r="A50" s="2"/>
      <c r="B50" s="5">
        <v>13</v>
      </c>
      <c r="C50" s="5">
        <v>221</v>
      </c>
      <c r="D50" s="5">
        <v>13</v>
      </c>
      <c r="E50" s="5">
        <v>209</v>
      </c>
      <c r="F50" s="5">
        <v>13</v>
      </c>
      <c r="G50" s="5">
        <v>208</v>
      </c>
      <c r="H50" s="5">
        <v>13</v>
      </c>
      <c r="I50" s="5">
        <v>210</v>
      </c>
      <c r="L50" s="5">
        <v>13</v>
      </c>
      <c r="M50" s="5">
        <v>205</v>
      </c>
      <c r="N50" s="5">
        <v>13</v>
      </c>
      <c r="O50" s="5">
        <v>220</v>
      </c>
      <c r="P50" s="5">
        <v>13</v>
      </c>
      <c r="Q50" s="5">
        <v>214</v>
      </c>
      <c r="R50" s="5">
        <v>13</v>
      </c>
      <c r="S50" s="5">
        <v>203</v>
      </c>
      <c r="V50" s="5">
        <v>13</v>
      </c>
      <c r="W50" s="5">
        <v>192</v>
      </c>
      <c r="X50" s="5">
        <v>13</v>
      </c>
      <c r="Y50" s="5">
        <v>206</v>
      </c>
      <c r="Z50" s="5">
        <v>13</v>
      </c>
      <c r="AA50" s="5">
        <v>194</v>
      </c>
      <c r="AB50" s="5">
        <v>13</v>
      </c>
      <c r="AC50" s="5">
        <v>195</v>
      </c>
      <c r="AE50" s="2"/>
      <c r="AF50" s="5">
        <v>13</v>
      </c>
      <c r="AG50" s="5">
        <v>347</v>
      </c>
      <c r="AH50" s="5">
        <v>13</v>
      </c>
      <c r="AI50" s="5">
        <v>277</v>
      </c>
      <c r="AJ50" s="5">
        <v>13</v>
      </c>
      <c r="AK50" s="5">
        <v>272</v>
      </c>
      <c r="AL50" s="5">
        <v>13</v>
      </c>
      <c r="AM50" s="5">
        <v>249</v>
      </c>
      <c r="AP50" s="5">
        <v>13</v>
      </c>
      <c r="AQ50" s="5">
        <v>234</v>
      </c>
      <c r="AR50" s="5">
        <v>13</v>
      </c>
      <c r="AS50" s="5">
        <v>232</v>
      </c>
      <c r="AT50" s="5">
        <v>13</v>
      </c>
      <c r="AU50" s="5">
        <v>235</v>
      </c>
      <c r="AV50" s="5">
        <v>13</v>
      </c>
      <c r="AW50" s="5">
        <v>228</v>
      </c>
      <c r="AZ50" s="5">
        <v>13</v>
      </c>
      <c r="BA50" s="5">
        <v>191</v>
      </c>
      <c r="BB50" s="5">
        <v>13</v>
      </c>
      <c r="BC50" s="5">
        <v>195</v>
      </c>
      <c r="BD50" s="5">
        <v>13</v>
      </c>
      <c r="BE50" s="5">
        <v>188</v>
      </c>
      <c r="BF50" s="5">
        <v>13</v>
      </c>
      <c r="BG50" s="5">
        <v>186</v>
      </c>
      <c r="BJ50" s="5">
        <v>13</v>
      </c>
      <c r="BK50" s="5">
        <v>185</v>
      </c>
      <c r="BL50" s="5">
        <v>13</v>
      </c>
      <c r="BM50" s="5">
        <v>186</v>
      </c>
      <c r="BN50" s="5">
        <v>13</v>
      </c>
      <c r="BO50" s="5">
        <v>179</v>
      </c>
      <c r="BP50" s="5">
        <v>13</v>
      </c>
      <c r="BQ50" s="5">
        <v>187</v>
      </c>
      <c r="BT50" s="5">
        <v>13</v>
      </c>
      <c r="BU50" s="5">
        <v>191</v>
      </c>
      <c r="BV50" s="5">
        <v>13</v>
      </c>
      <c r="BW50" s="5">
        <v>185</v>
      </c>
      <c r="BX50" s="5">
        <v>13</v>
      </c>
      <c r="BY50" s="5">
        <v>181</v>
      </c>
      <c r="BZ50" s="5">
        <v>13</v>
      </c>
      <c r="CA50" s="5">
        <v>182</v>
      </c>
      <c r="CC50" s="2"/>
      <c r="CD50" s="5">
        <v>13</v>
      </c>
      <c r="CE50" s="5">
        <v>195</v>
      </c>
      <c r="CF50" s="5">
        <v>13</v>
      </c>
      <c r="CG50" s="5">
        <v>211</v>
      </c>
      <c r="CH50" s="5">
        <v>13</v>
      </c>
      <c r="CI50" s="5">
        <v>209</v>
      </c>
      <c r="CJ50" s="5">
        <v>13</v>
      </c>
      <c r="CK50" s="5">
        <v>235</v>
      </c>
      <c r="CN50" s="5">
        <v>13</v>
      </c>
      <c r="CO50" s="5">
        <v>215</v>
      </c>
      <c r="CP50" s="5">
        <v>13</v>
      </c>
      <c r="CQ50" s="5">
        <v>203</v>
      </c>
      <c r="CR50" s="5">
        <v>13</v>
      </c>
      <c r="CS50" s="5">
        <v>222</v>
      </c>
      <c r="CT50" s="5">
        <v>13</v>
      </c>
      <c r="CU50" s="5">
        <v>205</v>
      </c>
      <c r="CX50" s="5">
        <v>13</v>
      </c>
      <c r="CY50" s="5">
        <v>223</v>
      </c>
      <c r="CZ50" s="5">
        <v>13</v>
      </c>
      <c r="DA50" s="5">
        <v>232</v>
      </c>
      <c r="DB50" s="5">
        <v>13</v>
      </c>
      <c r="DC50" s="5">
        <v>225</v>
      </c>
      <c r="DD50" s="5">
        <v>13</v>
      </c>
      <c r="DE50" s="5">
        <v>247</v>
      </c>
      <c r="DH50" s="5">
        <v>13</v>
      </c>
      <c r="DI50" s="5">
        <v>207</v>
      </c>
      <c r="DJ50" s="5">
        <v>13</v>
      </c>
      <c r="DK50" s="5">
        <v>223</v>
      </c>
      <c r="DL50" s="5">
        <v>13</v>
      </c>
      <c r="DM50" s="5">
        <v>234</v>
      </c>
      <c r="DN50" s="5">
        <v>13</v>
      </c>
      <c r="DO50" s="5">
        <v>218</v>
      </c>
      <c r="DQ50" s="2"/>
      <c r="DR50" s="5">
        <v>13</v>
      </c>
      <c r="DS50" s="5">
        <v>229</v>
      </c>
      <c r="DT50" s="5">
        <v>13</v>
      </c>
      <c r="DU50" s="5">
        <v>217</v>
      </c>
      <c r="DV50" s="5">
        <v>13</v>
      </c>
      <c r="DW50" s="5">
        <v>214</v>
      </c>
      <c r="DX50" s="5">
        <v>13</v>
      </c>
      <c r="DY50" s="5">
        <v>217</v>
      </c>
      <c r="EB50" s="5">
        <v>13</v>
      </c>
      <c r="EC50" s="5">
        <v>200</v>
      </c>
      <c r="ED50" s="5">
        <v>13</v>
      </c>
      <c r="EE50" s="5">
        <v>204</v>
      </c>
      <c r="EF50" s="5">
        <v>13</v>
      </c>
      <c r="EG50" s="5">
        <v>197</v>
      </c>
      <c r="EH50" s="5">
        <v>13</v>
      </c>
      <c r="EI50" s="5">
        <v>195</v>
      </c>
      <c r="EL50" s="5">
        <v>13</v>
      </c>
      <c r="EM50" s="5">
        <v>200</v>
      </c>
      <c r="EN50" s="5">
        <v>13</v>
      </c>
      <c r="EO50" s="5">
        <v>214</v>
      </c>
      <c r="EP50" s="5">
        <v>13</v>
      </c>
      <c r="EQ50" s="5">
        <v>230</v>
      </c>
      <c r="ER50" s="5">
        <v>13</v>
      </c>
      <c r="ES50" s="5">
        <v>221</v>
      </c>
      <c r="EU50" s="2"/>
      <c r="EV50" s="5">
        <v>13</v>
      </c>
      <c r="EW50" s="5">
        <v>189</v>
      </c>
      <c r="EX50" s="5">
        <v>13</v>
      </c>
      <c r="EY50" s="5">
        <v>195</v>
      </c>
      <c r="EZ50" s="5">
        <v>13</v>
      </c>
      <c r="FA50" s="5">
        <v>199</v>
      </c>
      <c r="FB50" s="5">
        <v>13</v>
      </c>
      <c r="FC50" s="5">
        <v>210</v>
      </c>
      <c r="FF50" s="5">
        <v>13</v>
      </c>
      <c r="FG50" s="5">
        <v>197</v>
      </c>
      <c r="FH50" s="5">
        <v>13</v>
      </c>
      <c r="FI50" s="5">
        <v>197</v>
      </c>
      <c r="FJ50" s="5">
        <v>13</v>
      </c>
      <c r="FK50" s="5">
        <v>192</v>
      </c>
      <c r="FL50" s="5">
        <v>13</v>
      </c>
      <c r="FM50" s="5">
        <v>183</v>
      </c>
      <c r="FP50" s="5">
        <v>13</v>
      </c>
      <c r="FQ50" s="5">
        <v>195</v>
      </c>
      <c r="FR50" s="5">
        <v>13</v>
      </c>
      <c r="FS50" s="5">
        <v>201</v>
      </c>
      <c r="FT50" s="5">
        <v>13</v>
      </c>
      <c r="FU50" s="5">
        <v>205</v>
      </c>
      <c r="FV50" s="5">
        <v>13</v>
      </c>
      <c r="FW50" s="5">
        <v>199</v>
      </c>
      <c r="FY50" s="2"/>
      <c r="FZ50" s="5">
        <v>13</v>
      </c>
      <c r="GA50" s="5">
        <v>195</v>
      </c>
      <c r="GB50" s="5">
        <v>13</v>
      </c>
      <c r="GC50" s="5">
        <v>197</v>
      </c>
      <c r="GD50" s="5">
        <v>13</v>
      </c>
      <c r="GE50" s="5">
        <v>188</v>
      </c>
      <c r="GF50" s="5">
        <v>13</v>
      </c>
      <c r="GG50" s="5">
        <v>190</v>
      </c>
      <c r="GJ50" s="5">
        <v>13</v>
      </c>
      <c r="GK50" s="5">
        <v>243</v>
      </c>
      <c r="GL50" s="5">
        <v>13</v>
      </c>
      <c r="GM50" s="5">
        <v>263</v>
      </c>
      <c r="GN50" s="5">
        <v>13</v>
      </c>
      <c r="GO50" s="5">
        <v>259</v>
      </c>
      <c r="GP50" s="5">
        <v>13</v>
      </c>
      <c r="GQ50" s="5">
        <v>254</v>
      </c>
      <c r="GT50" s="5">
        <v>13</v>
      </c>
      <c r="GU50" s="5">
        <v>175</v>
      </c>
      <c r="GV50" s="5">
        <v>13</v>
      </c>
      <c r="GW50" s="5">
        <v>186</v>
      </c>
      <c r="GX50" s="5">
        <v>13</v>
      </c>
      <c r="GY50" s="5">
        <v>179</v>
      </c>
      <c r="GZ50" s="5">
        <v>13</v>
      </c>
      <c r="HA50" s="5">
        <v>176</v>
      </c>
      <c r="HC50" s="2"/>
      <c r="HD50" s="5">
        <v>13</v>
      </c>
      <c r="HE50" s="5">
        <v>204</v>
      </c>
      <c r="HF50" s="5">
        <v>13</v>
      </c>
      <c r="HG50" s="5">
        <v>202</v>
      </c>
      <c r="HH50" s="5">
        <v>13</v>
      </c>
      <c r="HI50" s="5">
        <v>209</v>
      </c>
      <c r="HJ50" s="5">
        <v>13</v>
      </c>
      <c r="HK50" s="5">
        <v>200</v>
      </c>
      <c r="HN50" s="5">
        <v>13</v>
      </c>
      <c r="HO50" s="5">
        <v>197</v>
      </c>
      <c r="HP50" s="5">
        <v>13</v>
      </c>
      <c r="HQ50" s="5">
        <v>203</v>
      </c>
      <c r="HR50" s="5">
        <v>13</v>
      </c>
      <c r="HS50" s="5">
        <v>220</v>
      </c>
      <c r="HT50" s="5">
        <v>13</v>
      </c>
      <c r="HU50" s="5">
        <v>212</v>
      </c>
      <c r="HX50" s="5">
        <v>13</v>
      </c>
      <c r="HY50" s="5">
        <v>222</v>
      </c>
      <c r="HZ50" s="5">
        <v>13</v>
      </c>
      <c r="IA50" s="5">
        <v>229</v>
      </c>
      <c r="IB50" s="5">
        <v>13</v>
      </c>
      <c r="IC50" s="5">
        <v>211</v>
      </c>
      <c r="ID50" s="5">
        <v>13</v>
      </c>
      <c r="IE50" s="5">
        <v>227</v>
      </c>
      <c r="IG50" s="2"/>
      <c r="IH50" s="5">
        <v>13</v>
      </c>
      <c r="II50" s="5">
        <v>200</v>
      </c>
      <c r="IJ50" s="5">
        <v>13</v>
      </c>
      <c r="IK50" s="5">
        <v>195</v>
      </c>
      <c r="IL50" s="5">
        <v>13</v>
      </c>
      <c r="IM50" s="5">
        <v>196</v>
      </c>
      <c r="IN50" s="5">
        <v>13</v>
      </c>
      <c r="IO50" s="5">
        <v>191</v>
      </c>
      <c r="IR50" s="5">
        <v>13</v>
      </c>
      <c r="IS50" s="5">
        <v>238</v>
      </c>
      <c r="IT50" s="5">
        <v>13</v>
      </c>
      <c r="IU50" s="5">
        <v>241</v>
      </c>
      <c r="IV50" s="5">
        <v>13</v>
      </c>
      <c r="IW50" s="5">
        <v>262</v>
      </c>
      <c r="IX50" s="5">
        <v>13</v>
      </c>
      <c r="IY50" s="5">
        <v>254</v>
      </c>
      <c r="JB50" s="5">
        <v>13</v>
      </c>
      <c r="JC50" s="5">
        <v>381</v>
      </c>
      <c r="JD50" s="5">
        <v>13</v>
      </c>
      <c r="JE50" s="5">
        <v>406</v>
      </c>
      <c r="JF50" s="5">
        <v>13</v>
      </c>
      <c r="JG50" s="5">
        <v>405</v>
      </c>
      <c r="JH50" s="5">
        <v>13</v>
      </c>
      <c r="JI50" s="5">
        <v>395</v>
      </c>
      <c r="JK50" s="2"/>
      <c r="JL50" s="5">
        <v>13</v>
      </c>
      <c r="JM50" s="5">
        <v>195</v>
      </c>
      <c r="JN50" s="5">
        <v>13</v>
      </c>
      <c r="JO50" s="5">
        <v>195</v>
      </c>
      <c r="JP50" s="5">
        <v>13</v>
      </c>
      <c r="JQ50" s="5">
        <v>185</v>
      </c>
      <c r="JR50" s="5">
        <v>13</v>
      </c>
      <c r="JS50" s="5">
        <v>193</v>
      </c>
      <c r="JV50" s="5">
        <v>13</v>
      </c>
      <c r="JW50" s="5">
        <v>121</v>
      </c>
      <c r="JX50" s="5">
        <v>13</v>
      </c>
      <c r="JY50" s="5">
        <v>127</v>
      </c>
      <c r="JZ50" s="5">
        <v>13</v>
      </c>
      <c r="KA50" s="5">
        <v>121</v>
      </c>
      <c r="KB50" s="5">
        <v>13</v>
      </c>
      <c r="KC50" s="5">
        <v>122</v>
      </c>
      <c r="KF50" s="5">
        <v>13</v>
      </c>
      <c r="KG50" s="5">
        <v>240</v>
      </c>
      <c r="KH50" s="5">
        <v>13</v>
      </c>
      <c r="KI50" s="5">
        <v>241</v>
      </c>
      <c r="KJ50" s="5">
        <v>13</v>
      </c>
      <c r="KK50" s="5">
        <v>244</v>
      </c>
      <c r="KL50" s="5">
        <v>13</v>
      </c>
      <c r="KM50" s="5">
        <v>219</v>
      </c>
    </row>
    <row r="51" spans="1:299" x14ac:dyDescent="0.25">
      <c r="A51" s="2"/>
      <c r="B51" s="5">
        <v>14</v>
      </c>
      <c r="C51" s="5">
        <v>222</v>
      </c>
      <c r="D51" s="5">
        <v>14</v>
      </c>
      <c r="E51" s="5">
        <v>214</v>
      </c>
      <c r="F51" s="5">
        <v>14</v>
      </c>
      <c r="G51" s="5">
        <v>205</v>
      </c>
      <c r="H51" s="5">
        <v>14</v>
      </c>
      <c r="I51" s="5">
        <v>202</v>
      </c>
      <c r="L51" s="5">
        <v>14</v>
      </c>
      <c r="M51" s="5">
        <v>198</v>
      </c>
      <c r="N51" s="5">
        <v>14</v>
      </c>
      <c r="O51" s="5">
        <v>207</v>
      </c>
      <c r="P51" s="5">
        <v>14</v>
      </c>
      <c r="Q51" s="5">
        <v>241</v>
      </c>
      <c r="R51" s="5">
        <v>14</v>
      </c>
      <c r="S51" s="5">
        <v>198</v>
      </c>
      <c r="V51" s="5">
        <v>14</v>
      </c>
      <c r="W51" s="5">
        <v>199</v>
      </c>
      <c r="X51" s="5">
        <v>14</v>
      </c>
      <c r="Y51" s="5">
        <v>198</v>
      </c>
      <c r="Z51" s="5">
        <v>14</v>
      </c>
      <c r="AA51" s="5">
        <v>191</v>
      </c>
      <c r="AB51" s="5">
        <v>14</v>
      </c>
      <c r="AC51" s="5">
        <v>198</v>
      </c>
      <c r="AE51" s="2"/>
      <c r="AF51" s="5">
        <v>14</v>
      </c>
      <c r="AG51" s="5">
        <v>328</v>
      </c>
      <c r="AH51" s="5">
        <v>14</v>
      </c>
      <c r="AI51" s="5">
        <v>304</v>
      </c>
      <c r="AJ51" s="5">
        <v>14</v>
      </c>
      <c r="AK51" s="5">
        <v>243</v>
      </c>
      <c r="AL51" s="5">
        <v>14</v>
      </c>
      <c r="AM51" s="5">
        <v>219</v>
      </c>
      <c r="AP51" s="5">
        <v>14</v>
      </c>
      <c r="AQ51" s="5">
        <v>226</v>
      </c>
      <c r="AR51" s="5">
        <v>14</v>
      </c>
      <c r="AS51" s="5">
        <v>227</v>
      </c>
      <c r="AT51" s="5">
        <v>14</v>
      </c>
      <c r="AU51" s="5">
        <v>227</v>
      </c>
      <c r="AV51" s="5">
        <v>14</v>
      </c>
      <c r="AW51" s="5">
        <v>228</v>
      </c>
      <c r="AZ51" s="5">
        <v>14</v>
      </c>
      <c r="BA51" s="5">
        <v>187</v>
      </c>
      <c r="BB51" s="5">
        <v>14</v>
      </c>
      <c r="BC51" s="5">
        <v>187</v>
      </c>
      <c r="BD51" s="5">
        <v>14</v>
      </c>
      <c r="BE51" s="5">
        <v>194</v>
      </c>
      <c r="BF51" s="5">
        <v>14</v>
      </c>
      <c r="BG51" s="5">
        <v>182</v>
      </c>
      <c r="BJ51" s="5">
        <v>14</v>
      </c>
      <c r="BK51" s="5">
        <v>182</v>
      </c>
      <c r="BL51" s="5">
        <v>14</v>
      </c>
      <c r="BM51" s="5">
        <v>185</v>
      </c>
      <c r="BN51" s="5">
        <v>14</v>
      </c>
      <c r="BO51" s="5">
        <v>180</v>
      </c>
      <c r="BP51" s="5">
        <v>14</v>
      </c>
      <c r="BQ51" s="5">
        <v>182</v>
      </c>
      <c r="BT51" s="5">
        <v>14</v>
      </c>
      <c r="BU51" s="5">
        <v>197</v>
      </c>
      <c r="BV51" s="5">
        <v>14</v>
      </c>
      <c r="BW51" s="5">
        <v>200</v>
      </c>
      <c r="BX51" s="5">
        <v>14</v>
      </c>
      <c r="BY51" s="5">
        <v>184</v>
      </c>
      <c r="BZ51" s="5">
        <v>14</v>
      </c>
      <c r="CA51" s="5">
        <v>185</v>
      </c>
      <c r="CC51" s="2"/>
      <c r="CD51" s="5">
        <v>14</v>
      </c>
      <c r="CE51" s="5">
        <v>194</v>
      </c>
      <c r="CF51" s="5">
        <v>14</v>
      </c>
      <c r="CG51" s="5">
        <v>197</v>
      </c>
      <c r="CH51" s="5">
        <v>14</v>
      </c>
      <c r="CI51" s="5">
        <v>207</v>
      </c>
      <c r="CJ51" s="5">
        <v>14</v>
      </c>
      <c r="CK51" s="5">
        <v>228</v>
      </c>
      <c r="CN51" s="5">
        <v>14</v>
      </c>
      <c r="CO51" s="5">
        <v>208</v>
      </c>
      <c r="CP51" s="5">
        <v>14</v>
      </c>
      <c r="CQ51" s="5">
        <v>217</v>
      </c>
      <c r="CR51" s="5">
        <v>14</v>
      </c>
      <c r="CS51" s="5">
        <v>212</v>
      </c>
      <c r="CT51" s="5">
        <v>14</v>
      </c>
      <c r="CU51" s="5">
        <v>208</v>
      </c>
      <c r="CX51" s="5">
        <v>14</v>
      </c>
      <c r="CY51" s="5">
        <v>228</v>
      </c>
      <c r="CZ51" s="5">
        <v>14</v>
      </c>
      <c r="DA51" s="5">
        <v>232</v>
      </c>
      <c r="DB51" s="5">
        <v>14</v>
      </c>
      <c r="DC51" s="5">
        <v>233</v>
      </c>
      <c r="DD51" s="5">
        <v>14</v>
      </c>
      <c r="DE51" s="5">
        <v>238</v>
      </c>
      <c r="DH51" s="5">
        <v>14</v>
      </c>
      <c r="DI51" s="5">
        <v>211</v>
      </c>
      <c r="DJ51" s="5">
        <v>14</v>
      </c>
      <c r="DK51" s="5">
        <v>212</v>
      </c>
      <c r="DL51" s="5">
        <v>14</v>
      </c>
      <c r="DM51" s="5">
        <v>220</v>
      </c>
      <c r="DN51" s="5">
        <v>14</v>
      </c>
      <c r="DO51" s="5">
        <v>214</v>
      </c>
      <c r="DQ51" s="2"/>
      <c r="DR51" s="5">
        <v>14</v>
      </c>
      <c r="DS51" s="5">
        <v>225</v>
      </c>
      <c r="DT51" s="5">
        <v>14</v>
      </c>
      <c r="DU51" s="5">
        <v>220</v>
      </c>
      <c r="DV51" s="5">
        <v>14</v>
      </c>
      <c r="DW51" s="5">
        <v>218</v>
      </c>
      <c r="DX51" s="5">
        <v>14</v>
      </c>
      <c r="DY51" s="5">
        <v>247</v>
      </c>
      <c r="EB51" s="5">
        <v>14</v>
      </c>
      <c r="EC51" s="5">
        <v>198</v>
      </c>
      <c r="ED51" s="5">
        <v>14</v>
      </c>
      <c r="EE51" s="5">
        <v>204</v>
      </c>
      <c r="EF51" s="5">
        <v>14</v>
      </c>
      <c r="EG51" s="5">
        <v>205</v>
      </c>
      <c r="EH51" s="5">
        <v>14</v>
      </c>
      <c r="EI51" s="5">
        <v>200</v>
      </c>
      <c r="EL51" s="5">
        <v>14</v>
      </c>
      <c r="EM51" s="5">
        <v>198</v>
      </c>
      <c r="EN51" s="5">
        <v>14</v>
      </c>
      <c r="EO51" s="5">
        <v>204</v>
      </c>
      <c r="EP51" s="5">
        <v>14</v>
      </c>
      <c r="EQ51" s="5">
        <v>201</v>
      </c>
      <c r="ER51" s="5">
        <v>14</v>
      </c>
      <c r="ES51" s="5">
        <v>212</v>
      </c>
      <c r="EU51" s="2"/>
      <c r="EV51" s="5">
        <v>14</v>
      </c>
      <c r="EW51" s="5">
        <v>193</v>
      </c>
      <c r="EX51" s="5">
        <v>14</v>
      </c>
      <c r="EY51" s="5">
        <v>196</v>
      </c>
      <c r="EZ51" s="5">
        <v>14</v>
      </c>
      <c r="FA51" s="5">
        <v>203</v>
      </c>
      <c r="FB51" s="5">
        <v>14</v>
      </c>
      <c r="FC51" s="5">
        <v>211</v>
      </c>
      <c r="FF51" s="5">
        <v>14</v>
      </c>
      <c r="FG51" s="5">
        <v>200</v>
      </c>
      <c r="FH51" s="5">
        <v>14</v>
      </c>
      <c r="FI51" s="5">
        <v>183</v>
      </c>
      <c r="FJ51" s="5">
        <v>14</v>
      </c>
      <c r="FK51" s="5">
        <v>187</v>
      </c>
      <c r="FL51" s="5">
        <v>14</v>
      </c>
      <c r="FM51" s="5">
        <v>188</v>
      </c>
      <c r="FP51" s="5">
        <v>14</v>
      </c>
      <c r="FQ51" s="5">
        <v>194</v>
      </c>
      <c r="FR51" s="5">
        <v>14</v>
      </c>
      <c r="FS51" s="5">
        <v>205</v>
      </c>
      <c r="FT51" s="5">
        <v>14</v>
      </c>
      <c r="FU51" s="5">
        <v>216</v>
      </c>
      <c r="FV51" s="5">
        <v>14</v>
      </c>
      <c r="FW51" s="5">
        <v>201</v>
      </c>
      <c r="FY51" s="2"/>
      <c r="FZ51" s="5">
        <v>14</v>
      </c>
      <c r="GA51" s="5">
        <v>203</v>
      </c>
      <c r="GB51" s="5">
        <v>14</v>
      </c>
      <c r="GC51" s="5">
        <v>202</v>
      </c>
      <c r="GD51" s="5">
        <v>14</v>
      </c>
      <c r="GE51" s="5">
        <v>199</v>
      </c>
      <c r="GF51" s="5">
        <v>14</v>
      </c>
      <c r="GG51" s="5">
        <v>191</v>
      </c>
      <c r="GJ51" s="5">
        <v>14</v>
      </c>
      <c r="GK51" s="5">
        <v>239</v>
      </c>
      <c r="GL51" s="5">
        <v>14</v>
      </c>
      <c r="GM51" s="5">
        <v>262</v>
      </c>
      <c r="GN51" s="5">
        <v>14</v>
      </c>
      <c r="GO51" s="5">
        <v>258</v>
      </c>
      <c r="GP51" s="5">
        <v>14</v>
      </c>
      <c r="GQ51" s="5">
        <v>241</v>
      </c>
      <c r="GT51" s="5">
        <v>14</v>
      </c>
      <c r="GU51" s="5">
        <v>172</v>
      </c>
      <c r="GV51" s="5">
        <v>14</v>
      </c>
      <c r="GW51" s="5">
        <v>178</v>
      </c>
      <c r="GX51" s="5">
        <v>14</v>
      </c>
      <c r="GY51" s="5">
        <v>172</v>
      </c>
      <c r="GZ51" s="5">
        <v>14</v>
      </c>
      <c r="HA51" s="5">
        <v>182</v>
      </c>
      <c r="HC51" s="2"/>
      <c r="HD51" s="5">
        <v>14</v>
      </c>
      <c r="HE51" s="5">
        <v>205</v>
      </c>
      <c r="HF51" s="5">
        <v>14</v>
      </c>
      <c r="HG51" s="5">
        <v>224</v>
      </c>
      <c r="HH51" s="5">
        <v>14</v>
      </c>
      <c r="HI51" s="5">
        <v>231</v>
      </c>
      <c r="HJ51" s="5">
        <v>14</v>
      </c>
      <c r="HK51" s="5">
        <v>203</v>
      </c>
      <c r="HN51" s="5">
        <v>14</v>
      </c>
      <c r="HO51" s="5">
        <v>206</v>
      </c>
      <c r="HP51" s="5">
        <v>14</v>
      </c>
      <c r="HQ51" s="5">
        <v>197</v>
      </c>
      <c r="HR51" s="5">
        <v>14</v>
      </c>
      <c r="HS51" s="5">
        <v>208</v>
      </c>
      <c r="HT51" s="5">
        <v>14</v>
      </c>
      <c r="HU51" s="5">
        <v>216</v>
      </c>
      <c r="HX51" s="5">
        <v>14</v>
      </c>
      <c r="HY51" s="5">
        <v>222</v>
      </c>
      <c r="HZ51" s="5">
        <v>14</v>
      </c>
      <c r="IA51" s="5">
        <v>234</v>
      </c>
      <c r="IB51" s="5">
        <v>14</v>
      </c>
      <c r="IC51" s="5">
        <v>211</v>
      </c>
      <c r="ID51" s="5">
        <v>14</v>
      </c>
      <c r="IE51" s="5">
        <v>227</v>
      </c>
      <c r="IG51" s="2"/>
      <c r="IH51" s="5">
        <v>14</v>
      </c>
      <c r="II51" s="5">
        <v>203</v>
      </c>
      <c r="IJ51" s="5">
        <v>14</v>
      </c>
      <c r="IK51" s="5">
        <v>206</v>
      </c>
      <c r="IL51" s="5">
        <v>14</v>
      </c>
      <c r="IM51" s="5">
        <v>187</v>
      </c>
      <c r="IN51" s="5">
        <v>14</v>
      </c>
      <c r="IO51" s="5">
        <v>194</v>
      </c>
      <c r="IR51" s="5">
        <v>14</v>
      </c>
      <c r="IS51" s="5">
        <v>235</v>
      </c>
      <c r="IT51" s="5">
        <v>14</v>
      </c>
      <c r="IU51" s="5">
        <v>243</v>
      </c>
      <c r="IV51" s="5">
        <v>14</v>
      </c>
      <c r="IW51" s="5">
        <v>250</v>
      </c>
      <c r="IX51" s="5">
        <v>14</v>
      </c>
      <c r="IY51" s="5">
        <v>260</v>
      </c>
      <c r="JB51" s="5">
        <v>14</v>
      </c>
      <c r="JC51" s="5">
        <v>382</v>
      </c>
      <c r="JD51" s="5">
        <v>14</v>
      </c>
      <c r="JE51" s="5">
        <v>391</v>
      </c>
      <c r="JF51" s="5">
        <v>14</v>
      </c>
      <c r="JG51" s="5">
        <v>397</v>
      </c>
      <c r="JH51" s="5">
        <v>14</v>
      </c>
      <c r="JI51" s="5">
        <v>388</v>
      </c>
      <c r="JK51" s="2"/>
      <c r="JL51" s="5">
        <v>14</v>
      </c>
      <c r="JM51" s="5">
        <v>195</v>
      </c>
      <c r="JN51" s="5">
        <v>14</v>
      </c>
      <c r="JO51" s="5">
        <v>193</v>
      </c>
      <c r="JP51" s="5">
        <v>14</v>
      </c>
      <c r="JQ51" s="5">
        <v>186</v>
      </c>
      <c r="JR51" s="5">
        <v>14</v>
      </c>
      <c r="JS51" s="5">
        <v>199</v>
      </c>
      <c r="JV51" s="5">
        <v>14</v>
      </c>
      <c r="JW51" s="5">
        <v>124</v>
      </c>
      <c r="JX51" s="5">
        <v>14</v>
      </c>
      <c r="JY51" s="5">
        <v>125</v>
      </c>
      <c r="JZ51" s="5">
        <v>14</v>
      </c>
      <c r="KA51" s="5">
        <v>124</v>
      </c>
      <c r="KB51" s="5">
        <v>14</v>
      </c>
      <c r="KC51" s="5">
        <v>115</v>
      </c>
      <c r="KF51" s="5">
        <v>14</v>
      </c>
      <c r="KG51" s="5">
        <v>252</v>
      </c>
      <c r="KH51" s="5">
        <v>14</v>
      </c>
      <c r="KI51" s="5">
        <v>231</v>
      </c>
      <c r="KJ51" s="5">
        <v>14</v>
      </c>
      <c r="KK51" s="5">
        <v>238</v>
      </c>
      <c r="KL51" s="5">
        <v>14</v>
      </c>
      <c r="KM51" s="5">
        <v>222</v>
      </c>
    </row>
    <row r="52" spans="1:299" x14ac:dyDescent="0.25">
      <c r="A52" s="2"/>
      <c r="B52" s="5">
        <v>15</v>
      </c>
      <c r="C52" s="5">
        <v>208</v>
      </c>
      <c r="D52" s="5">
        <v>15</v>
      </c>
      <c r="E52" s="5">
        <v>203</v>
      </c>
      <c r="F52" s="5">
        <v>15</v>
      </c>
      <c r="G52" s="5">
        <v>203</v>
      </c>
      <c r="H52" s="5">
        <v>15</v>
      </c>
      <c r="I52" s="5">
        <v>203</v>
      </c>
      <c r="L52" s="5">
        <v>15</v>
      </c>
      <c r="M52" s="5">
        <v>208</v>
      </c>
      <c r="N52" s="5">
        <v>15</v>
      </c>
      <c r="O52" s="5">
        <v>200</v>
      </c>
      <c r="P52" s="5">
        <v>15</v>
      </c>
      <c r="Q52" s="5">
        <v>200</v>
      </c>
      <c r="R52" s="5">
        <v>15</v>
      </c>
      <c r="S52" s="5">
        <v>198</v>
      </c>
      <c r="V52" s="5">
        <v>15</v>
      </c>
      <c r="W52" s="5">
        <v>196</v>
      </c>
      <c r="X52" s="5">
        <v>15</v>
      </c>
      <c r="Y52" s="5">
        <v>199</v>
      </c>
      <c r="Z52" s="5">
        <v>15</v>
      </c>
      <c r="AA52" s="5">
        <v>193</v>
      </c>
      <c r="AB52" s="5">
        <v>15</v>
      </c>
      <c r="AC52" s="5">
        <v>194</v>
      </c>
      <c r="AE52" s="2"/>
      <c r="AF52" s="5">
        <v>15</v>
      </c>
      <c r="AG52" s="5">
        <v>301</v>
      </c>
      <c r="AH52" s="5">
        <v>15</v>
      </c>
      <c r="AI52" s="5">
        <v>263</v>
      </c>
      <c r="AJ52" s="5">
        <v>15</v>
      </c>
      <c r="AK52" s="5">
        <v>232</v>
      </c>
      <c r="AL52" s="5">
        <v>15</v>
      </c>
      <c r="AM52" s="5">
        <v>223</v>
      </c>
      <c r="AP52" s="5">
        <v>15</v>
      </c>
      <c r="AQ52" s="5">
        <v>233</v>
      </c>
      <c r="AR52" s="5">
        <v>15</v>
      </c>
      <c r="AS52" s="5">
        <v>227</v>
      </c>
      <c r="AT52" s="5">
        <v>15</v>
      </c>
      <c r="AU52" s="5">
        <v>224</v>
      </c>
      <c r="AV52" s="5">
        <v>15</v>
      </c>
      <c r="AW52" s="5">
        <v>233</v>
      </c>
      <c r="AZ52" s="5">
        <v>15</v>
      </c>
      <c r="BA52" s="5">
        <v>201</v>
      </c>
      <c r="BB52" s="5">
        <v>15</v>
      </c>
      <c r="BC52" s="5">
        <v>190</v>
      </c>
      <c r="BD52" s="5">
        <v>15</v>
      </c>
      <c r="BE52" s="5">
        <v>193</v>
      </c>
      <c r="BF52" s="5">
        <v>15</v>
      </c>
      <c r="BG52" s="5">
        <v>183</v>
      </c>
      <c r="BJ52" s="5">
        <v>15</v>
      </c>
      <c r="BK52" s="5">
        <v>175</v>
      </c>
      <c r="BL52" s="5">
        <v>15</v>
      </c>
      <c r="BM52" s="5">
        <v>174</v>
      </c>
      <c r="BN52" s="5">
        <v>15</v>
      </c>
      <c r="BO52" s="5">
        <v>182</v>
      </c>
      <c r="BP52" s="5">
        <v>15</v>
      </c>
      <c r="BQ52" s="5">
        <v>185</v>
      </c>
      <c r="BT52" s="5">
        <v>15</v>
      </c>
      <c r="BU52" s="5">
        <v>181</v>
      </c>
      <c r="BV52" s="5">
        <v>15</v>
      </c>
      <c r="BW52" s="5">
        <v>205</v>
      </c>
      <c r="BX52" s="5">
        <v>15</v>
      </c>
      <c r="BY52" s="5">
        <v>185</v>
      </c>
      <c r="BZ52" s="5">
        <v>15</v>
      </c>
      <c r="CA52" s="5">
        <v>179</v>
      </c>
      <c r="CC52" s="2"/>
      <c r="CD52" s="5">
        <v>15</v>
      </c>
      <c r="CE52" s="5">
        <v>194</v>
      </c>
      <c r="CF52" s="5">
        <v>15</v>
      </c>
      <c r="CG52" s="5">
        <v>199</v>
      </c>
      <c r="CH52" s="5">
        <v>15</v>
      </c>
      <c r="CI52" s="5">
        <v>229</v>
      </c>
      <c r="CJ52" s="5">
        <v>15</v>
      </c>
      <c r="CK52" s="5">
        <v>238</v>
      </c>
      <c r="CN52" s="5">
        <v>15</v>
      </c>
      <c r="CO52" s="5">
        <v>223</v>
      </c>
      <c r="CP52" s="5">
        <v>15</v>
      </c>
      <c r="CQ52" s="5">
        <v>224</v>
      </c>
      <c r="CR52" s="5">
        <v>15</v>
      </c>
      <c r="CS52" s="5">
        <v>202</v>
      </c>
      <c r="CT52" s="5">
        <v>15</v>
      </c>
      <c r="CU52" s="5">
        <v>215</v>
      </c>
      <c r="CX52" s="5">
        <v>15</v>
      </c>
      <c r="CY52" s="5">
        <v>238</v>
      </c>
      <c r="CZ52" s="5">
        <v>15</v>
      </c>
      <c r="DA52" s="5">
        <v>233</v>
      </c>
      <c r="DB52" s="5">
        <v>15</v>
      </c>
      <c r="DC52" s="5">
        <v>236</v>
      </c>
      <c r="DD52" s="5">
        <v>15</v>
      </c>
      <c r="DE52" s="5">
        <v>225</v>
      </c>
      <c r="DH52" s="5">
        <v>15</v>
      </c>
      <c r="DI52" s="5">
        <v>210</v>
      </c>
      <c r="DJ52" s="5">
        <v>15</v>
      </c>
      <c r="DK52" s="5">
        <v>210</v>
      </c>
      <c r="DL52" s="5">
        <v>15</v>
      </c>
      <c r="DM52" s="5">
        <v>221</v>
      </c>
      <c r="DN52" s="5">
        <v>15</v>
      </c>
      <c r="DO52" s="5">
        <v>211</v>
      </c>
      <c r="DQ52" s="2"/>
      <c r="DR52" s="5">
        <v>15</v>
      </c>
      <c r="DS52" s="5">
        <v>234</v>
      </c>
      <c r="DT52" s="5">
        <v>15</v>
      </c>
      <c r="DU52" s="5">
        <v>235</v>
      </c>
      <c r="DV52" s="5">
        <v>15</v>
      </c>
      <c r="DW52" s="5">
        <v>212</v>
      </c>
      <c r="DX52" s="5">
        <v>15</v>
      </c>
      <c r="DY52" s="5">
        <v>236</v>
      </c>
      <c r="EB52" s="5">
        <v>15</v>
      </c>
      <c r="EC52" s="5">
        <v>197</v>
      </c>
      <c r="ED52" s="5">
        <v>15</v>
      </c>
      <c r="EE52" s="5">
        <v>205</v>
      </c>
      <c r="EF52" s="5">
        <v>15</v>
      </c>
      <c r="EG52" s="5">
        <v>204</v>
      </c>
      <c r="EH52" s="5">
        <v>15</v>
      </c>
      <c r="EI52" s="5">
        <v>197</v>
      </c>
      <c r="EL52" s="5">
        <v>15</v>
      </c>
      <c r="EM52" s="5">
        <v>199</v>
      </c>
      <c r="EN52" s="5">
        <v>15</v>
      </c>
      <c r="EO52" s="5">
        <v>206</v>
      </c>
      <c r="EP52" s="5">
        <v>15</v>
      </c>
      <c r="EQ52" s="5">
        <v>201</v>
      </c>
      <c r="ER52" s="5">
        <v>15</v>
      </c>
      <c r="ES52" s="5">
        <v>207</v>
      </c>
      <c r="EU52" s="2"/>
      <c r="EV52" s="5">
        <v>15</v>
      </c>
      <c r="EW52" s="5">
        <v>183</v>
      </c>
      <c r="EX52" s="5">
        <v>15</v>
      </c>
      <c r="EY52" s="5">
        <v>192</v>
      </c>
      <c r="EZ52" s="5">
        <v>15</v>
      </c>
      <c r="FA52" s="5">
        <v>200</v>
      </c>
      <c r="FB52" s="5">
        <v>15</v>
      </c>
      <c r="FC52" s="5">
        <v>206</v>
      </c>
      <c r="FF52" s="5">
        <v>15</v>
      </c>
      <c r="FG52" s="5">
        <v>190</v>
      </c>
      <c r="FH52" s="5">
        <v>15</v>
      </c>
      <c r="FI52" s="5">
        <v>187</v>
      </c>
      <c r="FJ52" s="5">
        <v>15</v>
      </c>
      <c r="FK52" s="5">
        <v>195</v>
      </c>
      <c r="FL52" s="5">
        <v>15</v>
      </c>
      <c r="FM52" s="5">
        <v>191</v>
      </c>
      <c r="FP52" s="5">
        <v>15</v>
      </c>
      <c r="FQ52" s="5">
        <v>201</v>
      </c>
      <c r="FR52" s="5">
        <v>15</v>
      </c>
      <c r="FS52" s="5">
        <v>200</v>
      </c>
      <c r="FT52" s="5">
        <v>15</v>
      </c>
      <c r="FU52" s="5">
        <v>214</v>
      </c>
      <c r="FV52" s="5">
        <v>15</v>
      </c>
      <c r="FW52" s="5">
        <v>204</v>
      </c>
      <c r="FY52" s="2"/>
      <c r="FZ52" s="5">
        <v>15</v>
      </c>
      <c r="GA52" s="5">
        <v>206</v>
      </c>
      <c r="GB52" s="5">
        <v>15</v>
      </c>
      <c r="GC52" s="5">
        <v>196</v>
      </c>
      <c r="GD52" s="5">
        <v>15</v>
      </c>
      <c r="GE52" s="5">
        <v>194</v>
      </c>
      <c r="GF52" s="5">
        <v>15</v>
      </c>
      <c r="GG52" s="5">
        <v>181</v>
      </c>
      <c r="GJ52" s="5">
        <v>15</v>
      </c>
      <c r="GK52" s="5">
        <v>242</v>
      </c>
      <c r="GL52" s="5">
        <v>15</v>
      </c>
      <c r="GM52" s="5">
        <v>251</v>
      </c>
      <c r="GN52" s="5">
        <v>15</v>
      </c>
      <c r="GO52" s="5">
        <v>259</v>
      </c>
      <c r="GP52" s="5">
        <v>15</v>
      </c>
      <c r="GQ52" s="5">
        <v>235</v>
      </c>
      <c r="GT52" s="5">
        <v>15</v>
      </c>
      <c r="GU52" s="5">
        <v>172</v>
      </c>
      <c r="GV52" s="5">
        <v>15</v>
      </c>
      <c r="GW52" s="5">
        <v>180</v>
      </c>
      <c r="GX52" s="5">
        <v>15</v>
      </c>
      <c r="GY52" s="5">
        <v>178</v>
      </c>
      <c r="GZ52" s="5">
        <v>15</v>
      </c>
      <c r="HA52" s="5">
        <v>169</v>
      </c>
      <c r="HC52" s="2"/>
      <c r="HD52" s="5">
        <v>15</v>
      </c>
      <c r="HE52" s="5">
        <v>207</v>
      </c>
      <c r="HF52" s="5">
        <v>15</v>
      </c>
      <c r="HG52" s="5">
        <v>198</v>
      </c>
      <c r="HH52" s="5">
        <v>15</v>
      </c>
      <c r="HI52" s="5">
        <v>208</v>
      </c>
      <c r="HJ52" s="5">
        <v>15</v>
      </c>
      <c r="HK52" s="5">
        <v>205</v>
      </c>
      <c r="HN52" s="5">
        <v>15</v>
      </c>
      <c r="HO52" s="5">
        <v>199</v>
      </c>
      <c r="HP52" s="5">
        <v>15</v>
      </c>
      <c r="HQ52" s="5">
        <v>193</v>
      </c>
      <c r="HR52" s="5">
        <v>15</v>
      </c>
      <c r="HS52" s="5">
        <v>225</v>
      </c>
      <c r="HT52" s="5">
        <v>15</v>
      </c>
      <c r="HU52" s="5">
        <v>228</v>
      </c>
      <c r="HX52" s="5">
        <v>15</v>
      </c>
      <c r="HY52" s="5">
        <v>226</v>
      </c>
      <c r="HZ52" s="5">
        <v>15</v>
      </c>
      <c r="IA52" s="5">
        <v>239</v>
      </c>
      <c r="IB52" s="5">
        <v>15</v>
      </c>
      <c r="IC52" s="5">
        <v>218</v>
      </c>
      <c r="ID52" s="5">
        <v>15</v>
      </c>
      <c r="IE52" s="5">
        <v>232</v>
      </c>
      <c r="IG52" s="2"/>
      <c r="IH52" s="5">
        <v>15</v>
      </c>
      <c r="II52" s="5">
        <v>203</v>
      </c>
      <c r="IJ52" s="5">
        <v>15</v>
      </c>
      <c r="IK52" s="5">
        <v>215</v>
      </c>
      <c r="IL52" s="5">
        <v>15</v>
      </c>
      <c r="IM52" s="5">
        <v>191</v>
      </c>
      <c r="IN52" s="5">
        <v>15</v>
      </c>
      <c r="IO52" s="5">
        <v>205</v>
      </c>
      <c r="IR52" s="5">
        <v>15</v>
      </c>
      <c r="IS52" s="5">
        <v>237</v>
      </c>
      <c r="IT52" s="5">
        <v>15</v>
      </c>
      <c r="IU52" s="5">
        <v>244</v>
      </c>
      <c r="IV52" s="5">
        <v>15</v>
      </c>
      <c r="IW52" s="5">
        <v>251</v>
      </c>
      <c r="IX52" s="5">
        <v>15</v>
      </c>
      <c r="IY52" s="5">
        <v>257</v>
      </c>
      <c r="JB52" s="5">
        <v>15</v>
      </c>
      <c r="JC52" s="5">
        <v>381</v>
      </c>
      <c r="JD52" s="5">
        <v>15</v>
      </c>
      <c r="JE52" s="5">
        <v>388</v>
      </c>
      <c r="JF52" s="5">
        <v>15</v>
      </c>
      <c r="JG52" s="5">
        <v>386</v>
      </c>
      <c r="JH52" s="5">
        <v>15</v>
      </c>
      <c r="JI52" s="5">
        <v>387</v>
      </c>
      <c r="JK52" s="2"/>
      <c r="JL52" s="5">
        <v>15</v>
      </c>
      <c r="JM52" s="5">
        <v>212</v>
      </c>
      <c r="JN52" s="5">
        <v>15</v>
      </c>
      <c r="JO52" s="5">
        <v>201</v>
      </c>
      <c r="JP52" s="5">
        <v>15</v>
      </c>
      <c r="JQ52" s="5">
        <v>192</v>
      </c>
      <c r="JR52" s="5">
        <v>15</v>
      </c>
      <c r="JS52" s="5">
        <v>202</v>
      </c>
      <c r="JV52" s="5">
        <v>15</v>
      </c>
      <c r="JW52" s="5">
        <v>126</v>
      </c>
      <c r="JX52" s="5">
        <v>15</v>
      </c>
      <c r="JY52" s="5">
        <v>124</v>
      </c>
      <c r="JZ52" s="5">
        <v>15</v>
      </c>
      <c r="KA52" s="5">
        <v>124</v>
      </c>
      <c r="KB52" s="5">
        <v>15</v>
      </c>
      <c r="KC52" s="5">
        <v>116</v>
      </c>
      <c r="KF52" s="5">
        <v>15</v>
      </c>
      <c r="KG52" s="5">
        <v>245</v>
      </c>
      <c r="KH52" s="5">
        <v>15</v>
      </c>
      <c r="KI52" s="5">
        <v>248</v>
      </c>
      <c r="KJ52" s="5">
        <v>15</v>
      </c>
      <c r="KK52" s="5">
        <v>227</v>
      </c>
      <c r="KL52" s="5">
        <v>15</v>
      </c>
      <c r="KM52" s="5">
        <v>226</v>
      </c>
    </row>
    <row r="53" spans="1:299" x14ac:dyDescent="0.25">
      <c r="A53" s="2"/>
      <c r="B53" s="5">
        <v>16</v>
      </c>
      <c r="C53" s="5">
        <v>218</v>
      </c>
      <c r="D53" s="5">
        <v>16</v>
      </c>
      <c r="E53" s="5">
        <v>207</v>
      </c>
      <c r="F53" s="5">
        <v>16</v>
      </c>
      <c r="G53" s="5">
        <v>207</v>
      </c>
      <c r="H53" s="5">
        <v>16</v>
      </c>
      <c r="I53" s="5">
        <v>204</v>
      </c>
      <c r="L53" s="5">
        <v>16</v>
      </c>
      <c r="M53" s="5">
        <v>199</v>
      </c>
      <c r="N53" s="5">
        <v>16</v>
      </c>
      <c r="O53" s="5">
        <v>198</v>
      </c>
      <c r="P53" s="5">
        <v>16</v>
      </c>
      <c r="Q53" s="5">
        <v>211</v>
      </c>
      <c r="R53" s="5">
        <v>16</v>
      </c>
      <c r="S53" s="5">
        <v>213</v>
      </c>
      <c r="V53" s="5">
        <v>16</v>
      </c>
      <c r="W53" s="5">
        <v>191</v>
      </c>
      <c r="X53" s="5">
        <v>16</v>
      </c>
      <c r="Y53" s="5">
        <v>198</v>
      </c>
      <c r="Z53" s="5">
        <v>16</v>
      </c>
      <c r="AA53" s="5">
        <v>197</v>
      </c>
      <c r="AB53" s="5">
        <v>16</v>
      </c>
      <c r="AC53" s="5">
        <v>195</v>
      </c>
      <c r="AE53" s="2"/>
      <c r="AF53" s="5">
        <v>16</v>
      </c>
      <c r="AG53" s="5">
        <v>313</v>
      </c>
      <c r="AH53" s="5">
        <v>16</v>
      </c>
      <c r="AI53" s="5">
        <v>281</v>
      </c>
      <c r="AJ53" s="5">
        <v>16</v>
      </c>
      <c r="AK53" s="5">
        <v>237</v>
      </c>
      <c r="AL53" s="5">
        <v>16</v>
      </c>
      <c r="AM53" s="5">
        <v>211</v>
      </c>
      <c r="AP53" s="5">
        <v>16</v>
      </c>
      <c r="AQ53" s="5">
        <v>236</v>
      </c>
      <c r="AR53" s="5">
        <v>16</v>
      </c>
      <c r="AS53" s="5">
        <v>228</v>
      </c>
      <c r="AT53" s="5">
        <v>16</v>
      </c>
      <c r="AU53" s="5">
        <v>235</v>
      </c>
      <c r="AV53" s="5">
        <v>16</v>
      </c>
      <c r="AW53" s="5">
        <v>230</v>
      </c>
      <c r="AZ53" s="5">
        <v>16</v>
      </c>
      <c r="BA53" s="5">
        <v>190</v>
      </c>
      <c r="BB53" s="5">
        <v>16</v>
      </c>
      <c r="BC53" s="5">
        <v>196</v>
      </c>
      <c r="BD53" s="5">
        <v>16</v>
      </c>
      <c r="BE53" s="5">
        <v>205</v>
      </c>
      <c r="BF53" s="5">
        <v>16</v>
      </c>
      <c r="BG53" s="5">
        <v>190</v>
      </c>
      <c r="BJ53" s="5">
        <v>16</v>
      </c>
      <c r="BK53" s="5">
        <v>175</v>
      </c>
      <c r="BL53" s="5">
        <v>16</v>
      </c>
      <c r="BM53" s="5">
        <v>167</v>
      </c>
      <c r="BN53" s="5">
        <v>16</v>
      </c>
      <c r="BO53" s="5">
        <v>179</v>
      </c>
      <c r="BP53" s="5">
        <v>16</v>
      </c>
      <c r="BQ53" s="5">
        <v>185</v>
      </c>
      <c r="BT53" s="5">
        <v>16</v>
      </c>
      <c r="BU53" s="5">
        <v>193</v>
      </c>
      <c r="BV53" s="5">
        <v>16</v>
      </c>
      <c r="BW53" s="5">
        <v>180</v>
      </c>
      <c r="BX53" s="5">
        <v>16</v>
      </c>
      <c r="BY53" s="5">
        <v>182</v>
      </c>
      <c r="BZ53" s="5">
        <v>16</v>
      </c>
      <c r="CA53" s="5">
        <v>182</v>
      </c>
      <c r="CC53" s="2"/>
      <c r="CD53" s="5">
        <v>16</v>
      </c>
      <c r="CE53" s="5">
        <v>190</v>
      </c>
      <c r="CF53" s="5">
        <v>16</v>
      </c>
      <c r="CG53" s="5">
        <v>197</v>
      </c>
      <c r="CH53" s="5">
        <v>16</v>
      </c>
      <c r="CI53" s="5">
        <v>211</v>
      </c>
      <c r="CJ53" s="5">
        <v>16</v>
      </c>
      <c r="CK53" s="5">
        <v>220</v>
      </c>
      <c r="CN53" s="5">
        <v>16</v>
      </c>
      <c r="CO53" s="5">
        <v>213</v>
      </c>
      <c r="CP53" s="5">
        <v>16</v>
      </c>
      <c r="CQ53" s="5">
        <v>204</v>
      </c>
      <c r="CR53" s="5">
        <v>16</v>
      </c>
      <c r="CS53" s="5">
        <v>204</v>
      </c>
      <c r="CT53" s="5">
        <v>16</v>
      </c>
      <c r="CU53" s="5">
        <v>214</v>
      </c>
      <c r="CX53" s="5">
        <v>16</v>
      </c>
      <c r="CY53" s="5">
        <v>227</v>
      </c>
      <c r="CZ53" s="5">
        <v>16</v>
      </c>
      <c r="DA53" s="5">
        <v>241</v>
      </c>
      <c r="DB53" s="5">
        <v>16</v>
      </c>
      <c r="DC53" s="5">
        <v>228</v>
      </c>
      <c r="DD53" s="5">
        <v>16</v>
      </c>
      <c r="DE53" s="5">
        <v>230</v>
      </c>
      <c r="DH53" s="5">
        <v>16</v>
      </c>
      <c r="DI53" s="5">
        <v>210</v>
      </c>
      <c r="DJ53" s="5">
        <v>16</v>
      </c>
      <c r="DK53" s="5">
        <v>213</v>
      </c>
      <c r="DL53" s="5">
        <v>16</v>
      </c>
      <c r="DM53" s="5">
        <v>229</v>
      </c>
      <c r="DN53" s="5">
        <v>16</v>
      </c>
      <c r="DO53" s="5">
        <v>214</v>
      </c>
      <c r="DQ53" s="2"/>
      <c r="DR53" s="5">
        <v>16</v>
      </c>
      <c r="DS53" s="5">
        <v>225</v>
      </c>
      <c r="DT53" s="5">
        <v>16</v>
      </c>
      <c r="DU53" s="5">
        <v>225</v>
      </c>
      <c r="DV53" s="5">
        <v>16</v>
      </c>
      <c r="DW53" s="5">
        <v>216</v>
      </c>
      <c r="DX53" s="5">
        <v>16</v>
      </c>
      <c r="DY53" s="5">
        <v>217</v>
      </c>
      <c r="EB53" s="5">
        <v>16</v>
      </c>
      <c r="EC53" s="5">
        <v>194</v>
      </c>
      <c r="ED53" s="5">
        <v>16</v>
      </c>
      <c r="EE53" s="5">
        <v>202</v>
      </c>
      <c r="EF53" s="5">
        <v>16</v>
      </c>
      <c r="EG53" s="5">
        <v>202</v>
      </c>
      <c r="EH53" s="5">
        <v>16</v>
      </c>
      <c r="EI53" s="5">
        <v>196</v>
      </c>
      <c r="EL53" s="5">
        <v>16</v>
      </c>
      <c r="EM53" s="5">
        <v>196</v>
      </c>
      <c r="EN53" s="5">
        <v>16</v>
      </c>
      <c r="EO53" s="5">
        <v>201</v>
      </c>
      <c r="EP53" s="5">
        <v>16</v>
      </c>
      <c r="EQ53" s="5">
        <v>194</v>
      </c>
      <c r="ER53" s="5">
        <v>16</v>
      </c>
      <c r="ES53" s="5">
        <v>223</v>
      </c>
      <c r="EU53" s="2"/>
      <c r="EV53" s="5">
        <v>16</v>
      </c>
      <c r="EW53" s="5">
        <v>215</v>
      </c>
      <c r="EX53" s="5">
        <v>16</v>
      </c>
      <c r="EY53" s="5">
        <v>192</v>
      </c>
      <c r="EZ53" s="5">
        <v>16</v>
      </c>
      <c r="FA53" s="5">
        <v>193</v>
      </c>
      <c r="FB53" s="5">
        <v>16</v>
      </c>
      <c r="FC53" s="5">
        <v>200</v>
      </c>
      <c r="FF53" s="5">
        <v>16</v>
      </c>
      <c r="FG53" s="5">
        <v>186</v>
      </c>
      <c r="FH53" s="5">
        <v>16</v>
      </c>
      <c r="FI53" s="5">
        <v>190</v>
      </c>
      <c r="FJ53" s="5">
        <v>16</v>
      </c>
      <c r="FK53" s="5">
        <v>188</v>
      </c>
      <c r="FL53" s="5">
        <v>16</v>
      </c>
      <c r="FM53" s="5">
        <v>190</v>
      </c>
      <c r="FP53" s="5">
        <v>16</v>
      </c>
      <c r="FQ53" s="5">
        <v>201</v>
      </c>
      <c r="FR53" s="5">
        <v>16</v>
      </c>
      <c r="FS53" s="5">
        <v>204</v>
      </c>
      <c r="FT53" s="5">
        <v>16</v>
      </c>
      <c r="FU53" s="5">
        <v>205</v>
      </c>
      <c r="FV53" s="5">
        <v>16</v>
      </c>
      <c r="FW53" s="5">
        <v>188</v>
      </c>
      <c r="FY53" s="2"/>
      <c r="FZ53" s="5">
        <v>16</v>
      </c>
      <c r="GA53" s="5">
        <v>208</v>
      </c>
      <c r="GB53" s="5">
        <v>16</v>
      </c>
      <c r="GC53" s="5">
        <v>196</v>
      </c>
      <c r="GD53" s="5">
        <v>16</v>
      </c>
      <c r="GE53" s="5">
        <v>192</v>
      </c>
      <c r="GF53" s="5">
        <v>16</v>
      </c>
      <c r="GG53" s="5">
        <v>179</v>
      </c>
      <c r="GJ53" s="5">
        <v>16</v>
      </c>
      <c r="GK53" s="5">
        <v>245</v>
      </c>
      <c r="GL53" s="5">
        <v>16</v>
      </c>
      <c r="GM53" s="5">
        <v>257</v>
      </c>
      <c r="GN53" s="5">
        <v>16</v>
      </c>
      <c r="GO53" s="5">
        <v>273</v>
      </c>
      <c r="GP53" s="5">
        <v>16</v>
      </c>
      <c r="GQ53" s="5">
        <v>233</v>
      </c>
      <c r="GT53" s="5">
        <v>16</v>
      </c>
      <c r="GU53" s="5">
        <v>180</v>
      </c>
      <c r="GV53" s="5">
        <v>16</v>
      </c>
      <c r="GW53" s="5">
        <v>204</v>
      </c>
      <c r="GX53" s="5">
        <v>16</v>
      </c>
      <c r="GY53" s="5">
        <v>175</v>
      </c>
      <c r="GZ53" s="5">
        <v>16</v>
      </c>
      <c r="HA53" s="5">
        <v>181</v>
      </c>
      <c r="HC53" s="2"/>
      <c r="HD53" s="5">
        <v>16</v>
      </c>
      <c r="HE53" s="5">
        <v>213</v>
      </c>
      <c r="HF53" s="5">
        <v>16</v>
      </c>
      <c r="HG53" s="5">
        <v>200</v>
      </c>
      <c r="HH53" s="5">
        <v>16</v>
      </c>
      <c r="HI53" s="5">
        <v>204</v>
      </c>
      <c r="HJ53" s="5">
        <v>16</v>
      </c>
      <c r="HK53" s="5">
        <v>197</v>
      </c>
      <c r="HN53" s="5">
        <v>16</v>
      </c>
      <c r="HO53" s="5">
        <v>198</v>
      </c>
      <c r="HP53" s="5">
        <v>16</v>
      </c>
      <c r="HQ53" s="5">
        <v>204</v>
      </c>
      <c r="HR53" s="5">
        <v>16</v>
      </c>
      <c r="HS53" s="5">
        <v>216</v>
      </c>
      <c r="HT53" s="5">
        <v>16</v>
      </c>
      <c r="HU53" s="5">
        <v>243</v>
      </c>
      <c r="HX53" s="5">
        <v>16</v>
      </c>
      <c r="HY53" s="5">
        <v>223</v>
      </c>
      <c r="HZ53" s="5">
        <v>16</v>
      </c>
      <c r="IA53" s="5">
        <v>240</v>
      </c>
      <c r="IB53" s="5">
        <v>16</v>
      </c>
      <c r="IC53" s="5">
        <v>215</v>
      </c>
      <c r="ID53" s="5">
        <v>16</v>
      </c>
      <c r="IE53" s="5">
        <v>228</v>
      </c>
      <c r="IG53" s="2"/>
      <c r="IH53" s="5">
        <v>16</v>
      </c>
      <c r="II53" s="5">
        <v>198</v>
      </c>
      <c r="IJ53" s="5">
        <v>16</v>
      </c>
      <c r="IK53" s="5">
        <v>201</v>
      </c>
      <c r="IL53" s="5">
        <v>16</v>
      </c>
      <c r="IM53" s="5">
        <v>209</v>
      </c>
      <c r="IN53" s="5">
        <v>16</v>
      </c>
      <c r="IO53" s="5">
        <v>199</v>
      </c>
      <c r="IR53" s="5">
        <v>16</v>
      </c>
      <c r="IS53" s="5">
        <v>234</v>
      </c>
      <c r="IT53" s="5">
        <v>16</v>
      </c>
      <c r="IU53" s="5">
        <v>247</v>
      </c>
      <c r="IV53" s="5">
        <v>16</v>
      </c>
      <c r="IW53" s="5">
        <v>250</v>
      </c>
      <c r="IX53" s="5">
        <v>16</v>
      </c>
      <c r="IY53" s="5">
        <v>261</v>
      </c>
      <c r="JB53" s="5">
        <v>16</v>
      </c>
      <c r="JC53" s="5">
        <v>386</v>
      </c>
      <c r="JD53" s="5">
        <v>16</v>
      </c>
      <c r="JE53" s="5">
        <v>386</v>
      </c>
      <c r="JF53" s="5">
        <v>16</v>
      </c>
      <c r="JG53" s="5">
        <v>393</v>
      </c>
      <c r="JH53" s="5">
        <v>16</v>
      </c>
      <c r="JI53" s="5">
        <v>397</v>
      </c>
      <c r="JK53" s="2"/>
      <c r="JL53" s="5">
        <v>16</v>
      </c>
      <c r="JM53" s="5">
        <v>199</v>
      </c>
      <c r="JN53" s="5">
        <v>16</v>
      </c>
      <c r="JO53" s="5">
        <v>197</v>
      </c>
      <c r="JP53" s="5">
        <v>16</v>
      </c>
      <c r="JQ53" s="5">
        <v>194</v>
      </c>
      <c r="JR53" s="5">
        <v>16</v>
      </c>
      <c r="JS53" s="5">
        <v>195</v>
      </c>
      <c r="JV53" s="5">
        <v>16</v>
      </c>
      <c r="JW53" s="5">
        <v>125</v>
      </c>
      <c r="JX53" s="5">
        <v>16</v>
      </c>
      <c r="JY53" s="5">
        <v>124</v>
      </c>
      <c r="JZ53" s="5">
        <v>16</v>
      </c>
      <c r="KA53" s="5">
        <v>122</v>
      </c>
      <c r="KB53" s="5">
        <v>16</v>
      </c>
      <c r="KC53" s="5">
        <v>119</v>
      </c>
      <c r="KF53" s="5">
        <v>16</v>
      </c>
      <c r="KG53" s="5">
        <v>235</v>
      </c>
      <c r="KH53" s="5">
        <v>16</v>
      </c>
      <c r="KI53" s="5">
        <v>236</v>
      </c>
      <c r="KJ53" s="5">
        <v>16</v>
      </c>
      <c r="KK53" s="5">
        <v>233</v>
      </c>
      <c r="KL53" s="5">
        <v>16</v>
      </c>
      <c r="KM53" s="5">
        <v>226</v>
      </c>
    </row>
    <row r="54" spans="1:299" x14ac:dyDescent="0.25">
      <c r="A54" s="2"/>
      <c r="B54" s="5">
        <v>17</v>
      </c>
      <c r="C54" s="5">
        <v>217</v>
      </c>
      <c r="D54" s="5">
        <v>17</v>
      </c>
      <c r="E54" s="5">
        <v>204</v>
      </c>
      <c r="F54" s="5">
        <v>17</v>
      </c>
      <c r="G54" s="5">
        <v>212</v>
      </c>
      <c r="H54" s="5">
        <v>17</v>
      </c>
      <c r="I54" s="5">
        <v>204</v>
      </c>
      <c r="L54" s="5">
        <v>17</v>
      </c>
      <c r="M54" s="5">
        <v>195</v>
      </c>
      <c r="N54" s="5">
        <v>17</v>
      </c>
      <c r="O54" s="5">
        <v>199</v>
      </c>
      <c r="P54" s="5">
        <v>17</v>
      </c>
      <c r="Q54" s="5">
        <v>200</v>
      </c>
      <c r="R54" s="5">
        <v>17</v>
      </c>
      <c r="S54" s="5">
        <v>200</v>
      </c>
      <c r="V54" s="5">
        <v>17</v>
      </c>
      <c r="W54" s="5">
        <v>210</v>
      </c>
      <c r="X54" s="5">
        <v>17</v>
      </c>
      <c r="Y54" s="5">
        <v>195</v>
      </c>
      <c r="Z54" s="5">
        <v>17</v>
      </c>
      <c r="AA54" s="5">
        <v>194</v>
      </c>
      <c r="AB54" s="5">
        <v>17</v>
      </c>
      <c r="AC54" s="5">
        <v>196</v>
      </c>
      <c r="AE54" s="2"/>
      <c r="AF54" s="5">
        <v>17</v>
      </c>
      <c r="AG54" s="5">
        <v>311</v>
      </c>
      <c r="AH54" s="5">
        <v>17</v>
      </c>
      <c r="AI54" s="5">
        <v>307</v>
      </c>
      <c r="AJ54" s="5">
        <v>17</v>
      </c>
      <c r="AK54" s="5">
        <v>241</v>
      </c>
      <c r="AL54" s="5">
        <v>17</v>
      </c>
      <c r="AM54" s="5">
        <v>209</v>
      </c>
      <c r="AP54" s="5">
        <v>17</v>
      </c>
      <c r="AQ54" s="5">
        <v>239</v>
      </c>
      <c r="AR54" s="5">
        <v>17</v>
      </c>
      <c r="AS54" s="5">
        <v>225</v>
      </c>
      <c r="AT54" s="5">
        <v>17</v>
      </c>
      <c r="AU54" s="5">
        <v>221</v>
      </c>
      <c r="AV54" s="5">
        <v>17</v>
      </c>
      <c r="AW54" s="5">
        <v>226</v>
      </c>
      <c r="AZ54" s="5">
        <v>17</v>
      </c>
      <c r="BA54" s="5">
        <v>193</v>
      </c>
      <c r="BB54" s="5">
        <v>17</v>
      </c>
      <c r="BC54" s="5">
        <v>201</v>
      </c>
      <c r="BD54" s="5">
        <v>17</v>
      </c>
      <c r="BE54" s="5">
        <v>192</v>
      </c>
      <c r="BF54" s="5">
        <v>17</v>
      </c>
      <c r="BG54" s="5">
        <v>188</v>
      </c>
      <c r="BJ54" s="5">
        <v>17</v>
      </c>
      <c r="BK54" s="5">
        <v>187</v>
      </c>
      <c r="BL54" s="5">
        <v>17</v>
      </c>
      <c r="BM54" s="5">
        <v>172</v>
      </c>
      <c r="BN54" s="5">
        <v>17</v>
      </c>
      <c r="BO54" s="5">
        <v>184</v>
      </c>
      <c r="BP54" s="5">
        <v>17</v>
      </c>
      <c r="BQ54" s="5">
        <v>191</v>
      </c>
      <c r="BT54" s="5">
        <v>17</v>
      </c>
      <c r="BU54" s="5">
        <v>183</v>
      </c>
      <c r="BV54" s="5">
        <v>17</v>
      </c>
      <c r="BW54" s="5">
        <v>187</v>
      </c>
      <c r="BX54" s="5">
        <v>17</v>
      </c>
      <c r="BY54" s="5">
        <v>181</v>
      </c>
      <c r="BZ54" s="5">
        <v>17</v>
      </c>
      <c r="CA54" s="5">
        <v>182</v>
      </c>
      <c r="CC54" s="2"/>
      <c r="CD54" s="5">
        <v>17</v>
      </c>
      <c r="CE54" s="5">
        <v>196</v>
      </c>
      <c r="CF54" s="5">
        <v>17</v>
      </c>
      <c r="CG54" s="5">
        <v>189</v>
      </c>
      <c r="CH54" s="5">
        <v>17</v>
      </c>
      <c r="CI54" s="5">
        <v>205</v>
      </c>
      <c r="CJ54" s="5">
        <v>17</v>
      </c>
      <c r="CK54" s="5">
        <v>219</v>
      </c>
      <c r="CN54" s="5">
        <v>17</v>
      </c>
      <c r="CO54" s="5">
        <v>227</v>
      </c>
      <c r="CP54" s="5">
        <v>17</v>
      </c>
      <c r="CQ54" s="5">
        <v>218</v>
      </c>
      <c r="CR54" s="5">
        <v>17</v>
      </c>
      <c r="CS54" s="5">
        <v>198</v>
      </c>
      <c r="CT54" s="5">
        <v>17</v>
      </c>
      <c r="CU54" s="5">
        <v>211</v>
      </c>
      <c r="CX54" s="5">
        <v>17</v>
      </c>
      <c r="CY54" s="5">
        <v>229</v>
      </c>
      <c r="CZ54" s="5">
        <v>17</v>
      </c>
      <c r="DA54" s="5">
        <v>230</v>
      </c>
      <c r="DB54" s="5">
        <v>17</v>
      </c>
      <c r="DC54" s="5">
        <v>234</v>
      </c>
      <c r="DD54" s="5">
        <v>17</v>
      </c>
      <c r="DE54" s="5">
        <v>227</v>
      </c>
      <c r="DH54" s="5">
        <v>17</v>
      </c>
      <c r="DI54" s="5">
        <v>213</v>
      </c>
      <c r="DJ54" s="5">
        <v>17</v>
      </c>
      <c r="DK54" s="5">
        <v>210</v>
      </c>
      <c r="DL54" s="5">
        <v>17</v>
      </c>
      <c r="DM54" s="5">
        <v>221</v>
      </c>
      <c r="DN54" s="5">
        <v>17</v>
      </c>
      <c r="DO54" s="5">
        <v>228</v>
      </c>
      <c r="DQ54" s="2"/>
      <c r="DR54" s="5">
        <v>17</v>
      </c>
      <c r="DS54" s="5">
        <v>228</v>
      </c>
      <c r="DT54" s="5">
        <v>17</v>
      </c>
      <c r="DU54" s="5">
        <v>225</v>
      </c>
      <c r="DV54" s="5">
        <v>17</v>
      </c>
      <c r="DW54" s="5">
        <v>241</v>
      </c>
      <c r="DX54" s="5">
        <v>17</v>
      </c>
      <c r="DY54" s="5">
        <v>218</v>
      </c>
      <c r="EB54" s="5">
        <v>17</v>
      </c>
      <c r="EC54" s="5">
        <v>196</v>
      </c>
      <c r="ED54" s="5">
        <v>17</v>
      </c>
      <c r="EE54" s="5">
        <v>216</v>
      </c>
      <c r="EF54" s="5">
        <v>17</v>
      </c>
      <c r="EG54" s="5">
        <v>211</v>
      </c>
      <c r="EH54" s="5">
        <v>17</v>
      </c>
      <c r="EI54" s="5">
        <v>199</v>
      </c>
      <c r="EL54" s="5">
        <v>17</v>
      </c>
      <c r="EM54" s="5">
        <v>206</v>
      </c>
      <c r="EN54" s="5">
        <v>17</v>
      </c>
      <c r="EO54" s="5">
        <v>200</v>
      </c>
      <c r="EP54" s="5">
        <v>17</v>
      </c>
      <c r="EQ54" s="5">
        <v>194</v>
      </c>
      <c r="ER54" s="5">
        <v>17</v>
      </c>
      <c r="ES54" s="5">
        <v>207</v>
      </c>
      <c r="EU54" s="2"/>
      <c r="EV54" s="5">
        <v>17</v>
      </c>
      <c r="EW54" s="5">
        <v>199</v>
      </c>
      <c r="EX54" s="5">
        <v>17</v>
      </c>
      <c r="EY54" s="5">
        <v>198</v>
      </c>
      <c r="EZ54" s="5">
        <v>17</v>
      </c>
      <c r="FA54" s="5">
        <v>198</v>
      </c>
      <c r="FB54" s="5">
        <v>17</v>
      </c>
      <c r="FC54" s="5">
        <v>200</v>
      </c>
      <c r="FF54" s="5">
        <v>17</v>
      </c>
      <c r="FG54" s="5">
        <v>185</v>
      </c>
      <c r="FH54" s="5">
        <v>17</v>
      </c>
      <c r="FI54" s="5">
        <v>194</v>
      </c>
      <c r="FJ54" s="5">
        <v>17</v>
      </c>
      <c r="FK54" s="5">
        <v>185</v>
      </c>
      <c r="FL54" s="5">
        <v>17</v>
      </c>
      <c r="FM54" s="5">
        <v>195</v>
      </c>
      <c r="FP54" s="5">
        <v>17</v>
      </c>
      <c r="FQ54" s="5">
        <v>205</v>
      </c>
      <c r="FR54" s="5">
        <v>17</v>
      </c>
      <c r="FS54" s="5">
        <v>203</v>
      </c>
      <c r="FT54" s="5">
        <v>17</v>
      </c>
      <c r="FU54" s="5">
        <v>215</v>
      </c>
      <c r="FV54" s="5">
        <v>17</v>
      </c>
      <c r="FW54" s="5">
        <v>185</v>
      </c>
      <c r="FY54" s="2"/>
      <c r="FZ54" s="5">
        <v>17</v>
      </c>
      <c r="GA54" s="5">
        <v>196</v>
      </c>
      <c r="GB54" s="5">
        <v>17</v>
      </c>
      <c r="GC54" s="5">
        <v>199</v>
      </c>
      <c r="GD54" s="5">
        <v>17</v>
      </c>
      <c r="GE54" s="5">
        <v>222</v>
      </c>
      <c r="GF54" s="5">
        <v>17</v>
      </c>
      <c r="GG54" s="5">
        <v>188</v>
      </c>
      <c r="GJ54" s="5">
        <v>17</v>
      </c>
      <c r="GK54" s="5">
        <v>258</v>
      </c>
      <c r="GL54" s="5">
        <v>17</v>
      </c>
      <c r="GM54" s="5">
        <v>266</v>
      </c>
      <c r="GN54" s="5">
        <v>17</v>
      </c>
      <c r="GO54" s="5">
        <v>274</v>
      </c>
      <c r="GP54" s="5">
        <v>17</v>
      </c>
      <c r="GQ54" s="5">
        <v>235</v>
      </c>
      <c r="GT54" s="5">
        <v>17</v>
      </c>
      <c r="GU54" s="5">
        <v>172</v>
      </c>
      <c r="GV54" s="5">
        <v>17</v>
      </c>
      <c r="GW54" s="5">
        <v>180</v>
      </c>
      <c r="GX54" s="5">
        <v>17</v>
      </c>
      <c r="GY54" s="5">
        <v>179</v>
      </c>
      <c r="GZ54" s="5">
        <v>17</v>
      </c>
      <c r="HA54" s="5">
        <v>180</v>
      </c>
      <c r="HC54" s="2"/>
      <c r="HD54" s="5">
        <v>17</v>
      </c>
      <c r="HE54" s="5">
        <v>212</v>
      </c>
      <c r="HF54" s="5">
        <v>17</v>
      </c>
      <c r="HG54" s="5">
        <v>205</v>
      </c>
      <c r="HH54" s="5">
        <v>17</v>
      </c>
      <c r="HI54" s="5">
        <v>208</v>
      </c>
      <c r="HJ54" s="5">
        <v>17</v>
      </c>
      <c r="HK54" s="5">
        <v>203</v>
      </c>
      <c r="HN54" s="5">
        <v>17</v>
      </c>
      <c r="HO54" s="5">
        <v>195</v>
      </c>
      <c r="HP54" s="5">
        <v>17</v>
      </c>
      <c r="HQ54" s="5">
        <v>202</v>
      </c>
      <c r="HR54" s="5">
        <v>17</v>
      </c>
      <c r="HS54" s="5">
        <v>211</v>
      </c>
      <c r="HT54" s="5">
        <v>17</v>
      </c>
      <c r="HU54" s="5">
        <v>222</v>
      </c>
      <c r="HX54" s="5">
        <v>17</v>
      </c>
      <c r="HY54" s="5">
        <v>221</v>
      </c>
      <c r="HZ54" s="5">
        <v>17</v>
      </c>
      <c r="IA54" s="5">
        <v>236</v>
      </c>
      <c r="IB54" s="5">
        <v>17</v>
      </c>
      <c r="IC54" s="5">
        <v>216</v>
      </c>
      <c r="ID54" s="5">
        <v>17</v>
      </c>
      <c r="IE54" s="5">
        <v>226</v>
      </c>
      <c r="IG54" s="2"/>
      <c r="IH54" s="5">
        <v>17</v>
      </c>
      <c r="II54" s="5">
        <v>211</v>
      </c>
      <c r="IJ54" s="5">
        <v>17</v>
      </c>
      <c r="IK54" s="5">
        <v>194</v>
      </c>
      <c r="IL54" s="5">
        <v>17</v>
      </c>
      <c r="IM54" s="5">
        <v>193</v>
      </c>
      <c r="IN54" s="5">
        <v>17</v>
      </c>
      <c r="IO54" s="5">
        <v>212</v>
      </c>
      <c r="IR54" s="5">
        <v>17</v>
      </c>
      <c r="IS54" s="5">
        <v>238</v>
      </c>
      <c r="IT54" s="5">
        <v>17</v>
      </c>
      <c r="IU54" s="5">
        <v>250</v>
      </c>
      <c r="IV54" s="5">
        <v>17</v>
      </c>
      <c r="IW54" s="5">
        <v>253</v>
      </c>
      <c r="IX54" s="5">
        <v>17</v>
      </c>
      <c r="IY54" s="5">
        <v>260</v>
      </c>
      <c r="JB54" s="5">
        <v>17</v>
      </c>
      <c r="JC54" s="5">
        <v>398</v>
      </c>
      <c r="JD54" s="5">
        <v>17</v>
      </c>
      <c r="JE54" s="5">
        <v>380</v>
      </c>
      <c r="JF54" s="5">
        <v>17</v>
      </c>
      <c r="JG54" s="5">
        <v>386</v>
      </c>
      <c r="JH54" s="5">
        <v>17</v>
      </c>
      <c r="JI54" s="5">
        <v>397</v>
      </c>
      <c r="JK54" s="2"/>
      <c r="JL54" s="5">
        <v>17</v>
      </c>
      <c r="JM54" s="5">
        <v>192</v>
      </c>
      <c r="JN54" s="5">
        <v>17</v>
      </c>
      <c r="JO54" s="5">
        <v>193</v>
      </c>
      <c r="JP54" s="5">
        <v>17</v>
      </c>
      <c r="JQ54" s="5">
        <v>191</v>
      </c>
      <c r="JR54" s="5">
        <v>17</v>
      </c>
      <c r="JS54" s="5">
        <v>201</v>
      </c>
      <c r="JV54" s="5">
        <v>17</v>
      </c>
      <c r="JW54" s="5">
        <v>123</v>
      </c>
      <c r="JX54" s="5">
        <v>17</v>
      </c>
      <c r="JY54" s="5">
        <v>119</v>
      </c>
      <c r="JZ54" s="5">
        <v>17</v>
      </c>
      <c r="KA54" s="5">
        <v>120</v>
      </c>
      <c r="KB54" s="5">
        <v>17</v>
      </c>
      <c r="KC54" s="5">
        <v>119</v>
      </c>
      <c r="KF54" s="5">
        <v>17</v>
      </c>
      <c r="KG54" s="5">
        <v>240</v>
      </c>
      <c r="KH54" s="5">
        <v>17</v>
      </c>
      <c r="KI54" s="5">
        <v>236</v>
      </c>
      <c r="KJ54" s="5">
        <v>17</v>
      </c>
      <c r="KK54" s="5">
        <v>229</v>
      </c>
      <c r="KL54" s="5">
        <v>17</v>
      </c>
      <c r="KM54" s="5">
        <v>224</v>
      </c>
    </row>
    <row r="55" spans="1:299" x14ac:dyDescent="0.25">
      <c r="A55" s="2"/>
      <c r="B55" s="5">
        <v>18</v>
      </c>
      <c r="C55" s="5">
        <v>219</v>
      </c>
      <c r="D55" s="5">
        <v>18</v>
      </c>
      <c r="E55" s="5">
        <v>206</v>
      </c>
      <c r="F55" s="5">
        <v>18</v>
      </c>
      <c r="G55" s="5">
        <v>210</v>
      </c>
      <c r="H55" s="5">
        <v>18</v>
      </c>
      <c r="I55" s="5">
        <v>207</v>
      </c>
      <c r="L55" s="5">
        <v>18</v>
      </c>
      <c r="M55" s="5">
        <v>218</v>
      </c>
      <c r="N55" s="5">
        <v>18</v>
      </c>
      <c r="O55" s="5">
        <v>196</v>
      </c>
      <c r="P55" s="5">
        <v>18</v>
      </c>
      <c r="Q55" s="5">
        <v>200</v>
      </c>
      <c r="R55" s="5">
        <v>18</v>
      </c>
      <c r="S55" s="5">
        <v>205</v>
      </c>
      <c r="V55" s="5">
        <v>18</v>
      </c>
      <c r="W55" s="5">
        <v>200</v>
      </c>
      <c r="X55" s="5">
        <v>18</v>
      </c>
      <c r="Y55" s="5">
        <v>197</v>
      </c>
      <c r="Z55" s="5">
        <v>18</v>
      </c>
      <c r="AA55" s="5">
        <v>198</v>
      </c>
      <c r="AB55" s="5">
        <v>18</v>
      </c>
      <c r="AC55" s="5">
        <v>192</v>
      </c>
      <c r="AE55" s="2"/>
      <c r="AF55" s="5">
        <v>18</v>
      </c>
      <c r="AG55" s="5">
        <v>304</v>
      </c>
      <c r="AH55" s="5">
        <v>18</v>
      </c>
      <c r="AI55" s="5">
        <v>306</v>
      </c>
      <c r="AJ55" s="5">
        <v>18</v>
      </c>
      <c r="AK55" s="5">
        <v>240</v>
      </c>
      <c r="AL55" s="5">
        <v>18</v>
      </c>
      <c r="AM55" s="5">
        <v>233</v>
      </c>
      <c r="AP55" s="5">
        <v>18</v>
      </c>
      <c r="AQ55" s="5">
        <v>239</v>
      </c>
      <c r="AR55" s="5">
        <v>18</v>
      </c>
      <c r="AS55" s="5">
        <v>234</v>
      </c>
      <c r="AT55" s="5">
        <v>18</v>
      </c>
      <c r="AU55" s="5">
        <v>222</v>
      </c>
      <c r="AV55" s="5">
        <v>18</v>
      </c>
      <c r="AW55" s="5">
        <v>230</v>
      </c>
      <c r="AZ55" s="5">
        <v>18</v>
      </c>
      <c r="BA55" s="5">
        <v>201</v>
      </c>
      <c r="BB55" s="5">
        <v>18</v>
      </c>
      <c r="BC55" s="5">
        <v>195</v>
      </c>
      <c r="BD55" s="5">
        <v>18</v>
      </c>
      <c r="BE55" s="5">
        <v>187</v>
      </c>
      <c r="BF55" s="5">
        <v>18</v>
      </c>
      <c r="BG55" s="5">
        <v>197</v>
      </c>
      <c r="BJ55" s="5">
        <v>18</v>
      </c>
      <c r="BK55" s="5">
        <v>180</v>
      </c>
      <c r="BL55" s="5">
        <v>18</v>
      </c>
      <c r="BM55" s="5">
        <v>172</v>
      </c>
      <c r="BN55" s="5">
        <v>18</v>
      </c>
      <c r="BO55" s="5">
        <v>184</v>
      </c>
      <c r="BP55" s="5">
        <v>18</v>
      </c>
      <c r="BQ55" s="5">
        <v>192</v>
      </c>
      <c r="BT55" s="5">
        <v>18</v>
      </c>
      <c r="BU55" s="5">
        <v>183</v>
      </c>
      <c r="BV55" s="5">
        <v>18</v>
      </c>
      <c r="BW55" s="5">
        <v>198</v>
      </c>
      <c r="BX55" s="5">
        <v>18</v>
      </c>
      <c r="BY55" s="5">
        <v>195</v>
      </c>
      <c r="BZ55" s="5">
        <v>18</v>
      </c>
      <c r="CA55" s="5">
        <v>188</v>
      </c>
      <c r="CC55" s="2"/>
      <c r="CD55" s="5">
        <v>18</v>
      </c>
      <c r="CE55" s="5">
        <v>204</v>
      </c>
      <c r="CF55" s="5">
        <v>18</v>
      </c>
      <c r="CG55" s="5">
        <v>204</v>
      </c>
      <c r="CH55" s="5">
        <v>18</v>
      </c>
      <c r="CI55" s="5">
        <v>211</v>
      </c>
      <c r="CJ55" s="5">
        <v>18</v>
      </c>
      <c r="CK55" s="5">
        <v>222</v>
      </c>
      <c r="CN55" s="5">
        <v>18</v>
      </c>
      <c r="CO55" s="5">
        <v>212</v>
      </c>
      <c r="CP55" s="5">
        <v>18</v>
      </c>
      <c r="CQ55" s="5">
        <v>212</v>
      </c>
      <c r="CR55" s="5">
        <v>18</v>
      </c>
      <c r="CS55" s="5">
        <v>207</v>
      </c>
      <c r="CT55" s="5">
        <v>18</v>
      </c>
      <c r="CU55" s="5">
        <v>217</v>
      </c>
      <c r="CX55" s="5">
        <v>18</v>
      </c>
      <c r="CY55" s="5">
        <v>232</v>
      </c>
      <c r="CZ55" s="5">
        <v>18</v>
      </c>
      <c r="DA55" s="5">
        <v>233</v>
      </c>
      <c r="DB55" s="5">
        <v>18</v>
      </c>
      <c r="DC55" s="5">
        <v>227</v>
      </c>
      <c r="DD55" s="5">
        <v>18</v>
      </c>
      <c r="DE55" s="5">
        <v>228</v>
      </c>
      <c r="DH55" s="5">
        <v>18</v>
      </c>
      <c r="DI55" s="5">
        <v>224</v>
      </c>
      <c r="DJ55" s="5">
        <v>18</v>
      </c>
      <c r="DK55" s="5">
        <v>212</v>
      </c>
      <c r="DL55" s="5">
        <v>18</v>
      </c>
      <c r="DM55" s="5">
        <v>217</v>
      </c>
      <c r="DN55" s="5">
        <v>18</v>
      </c>
      <c r="DO55" s="5">
        <v>227</v>
      </c>
      <c r="DQ55" s="2"/>
      <c r="DR55" s="5">
        <v>18</v>
      </c>
      <c r="DS55" s="5">
        <v>235</v>
      </c>
      <c r="DT55" s="5">
        <v>18</v>
      </c>
      <c r="DU55" s="5">
        <v>214</v>
      </c>
      <c r="DV55" s="5">
        <v>18</v>
      </c>
      <c r="DW55" s="5">
        <v>220</v>
      </c>
      <c r="DX55" s="5">
        <v>18</v>
      </c>
      <c r="DY55" s="5">
        <v>217</v>
      </c>
      <c r="EB55" s="5">
        <v>18</v>
      </c>
      <c r="EC55" s="5">
        <v>203</v>
      </c>
      <c r="ED55" s="5">
        <v>18</v>
      </c>
      <c r="EE55" s="5">
        <v>206</v>
      </c>
      <c r="EF55" s="5">
        <v>18</v>
      </c>
      <c r="EG55" s="5">
        <v>215</v>
      </c>
      <c r="EH55" s="5">
        <v>18</v>
      </c>
      <c r="EI55" s="5">
        <v>202</v>
      </c>
      <c r="EL55" s="5">
        <v>18</v>
      </c>
      <c r="EM55" s="5">
        <v>206</v>
      </c>
      <c r="EN55" s="5">
        <v>18</v>
      </c>
      <c r="EO55" s="5">
        <v>200</v>
      </c>
      <c r="EP55" s="5">
        <v>18</v>
      </c>
      <c r="EQ55" s="5">
        <v>198</v>
      </c>
      <c r="ER55" s="5">
        <v>18</v>
      </c>
      <c r="ES55" s="5">
        <v>207</v>
      </c>
      <c r="EU55" s="2"/>
      <c r="EV55" s="5">
        <v>18</v>
      </c>
      <c r="EW55" s="5">
        <v>186</v>
      </c>
      <c r="EX55" s="5">
        <v>18</v>
      </c>
      <c r="EY55" s="5">
        <v>194</v>
      </c>
      <c r="EZ55" s="5">
        <v>18</v>
      </c>
      <c r="FA55" s="5">
        <v>207</v>
      </c>
      <c r="FB55" s="5">
        <v>18</v>
      </c>
      <c r="FC55" s="5">
        <v>210</v>
      </c>
      <c r="FF55" s="5">
        <v>18</v>
      </c>
      <c r="FG55" s="5">
        <v>194</v>
      </c>
      <c r="FH55" s="5">
        <v>18</v>
      </c>
      <c r="FI55" s="5">
        <v>183</v>
      </c>
      <c r="FJ55" s="5">
        <v>18</v>
      </c>
      <c r="FK55" s="5">
        <v>184</v>
      </c>
      <c r="FL55" s="5">
        <v>18</v>
      </c>
      <c r="FM55" s="5">
        <v>189</v>
      </c>
      <c r="FP55" s="5">
        <v>18</v>
      </c>
      <c r="FQ55" s="5">
        <v>203</v>
      </c>
      <c r="FR55" s="5">
        <v>18</v>
      </c>
      <c r="FS55" s="5">
        <v>204</v>
      </c>
      <c r="FT55" s="5">
        <v>18</v>
      </c>
      <c r="FU55" s="5">
        <v>207</v>
      </c>
      <c r="FV55" s="5">
        <v>18</v>
      </c>
      <c r="FW55" s="5">
        <v>186</v>
      </c>
      <c r="FY55" s="2"/>
      <c r="FZ55" s="5">
        <v>18</v>
      </c>
      <c r="GA55" s="5">
        <v>209</v>
      </c>
      <c r="GB55" s="5">
        <v>18</v>
      </c>
      <c r="GC55" s="5">
        <v>195</v>
      </c>
      <c r="GD55" s="5">
        <v>18</v>
      </c>
      <c r="GE55" s="5">
        <v>196</v>
      </c>
      <c r="GF55" s="5">
        <v>18</v>
      </c>
      <c r="GG55" s="5">
        <v>219</v>
      </c>
      <c r="GJ55" s="5">
        <v>18</v>
      </c>
      <c r="GK55" s="5">
        <v>251</v>
      </c>
      <c r="GL55" s="5">
        <v>18</v>
      </c>
      <c r="GM55" s="5">
        <v>266</v>
      </c>
      <c r="GN55" s="5">
        <v>18</v>
      </c>
      <c r="GO55" s="5">
        <v>257</v>
      </c>
      <c r="GP55" s="5">
        <v>18</v>
      </c>
      <c r="GQ55" s="5">
        <v>228</v>
      </c>
      <c r="GT55" s="5">
        <v>18</v>
      </c>
      <c r="GU55" s="5">
        <v>175</v>
      </c>
      <c r="GV55" s="5">
        <v>18</v>
      </c>
      <c r="GW55" s="5">
        <v>175</v>
      </c>
      <c r="GX55" s="5">
        <v>18</v>
      </c>
      <c r="GY55" s="5">
        <v>174</v>
      </c>
      <c r="GZ55" s="5">
        <v>18</v>
      </c>
      <c r="HA55" s="5">
        <v>180</v>
      </c>
      <c r="HC55" s="2"/>
      <c r="HD55" s="5">
        <v>18</v>
      </c>
      <c r="HE55" s="5">
        <v>205</v>
      </c>
      <c r="HF55" s="5">
        <v>18</v>
      </c>
      <c r="HG55" s="5">
        <v>197</v>
      </c>
      <c r="HH55" s="5">
        <v>18</v>
      </c>
      <c r="HI55" s="5">
        <v>208</v>
      </c>
      <c r="HJ55" s="5">
        <v>18</v>
      </c>
      <c r="HK55" s="5">
        <v>214</v>
      </c>
      <c r="HN55" s="5">
        <v>18</v>
      </c>
      <c r="HO55" s="5">
        <v>197</v>
      </c>
      <c r="HP55" s="5">
        <v>18</v>
      </c>
      <c r="HQ55" s="5">
        <v>194</v>
      </c>
      <c r="HR55" s="5">
        <v>18</v>
      </c>
      <c r="HS55" s="5">
        <v>214</v>
      </c>
      <c r="HT55" s="5">
        <v>18</v>
      </c>
      <c r="HU55" s="5">
        <v>218</v>
      </c>
      <c r="HX55" s="5">
        <v>18</v>
      </c>
      <c r="HY55" s="5">
        <v>219</v>
      </c>
      <c r="HZ55" s="5">
        <v>18</v>
      </c>
      <c r="IA55" s="5">
        <v>238</v>
      </c>
      <c r="IB55" s="5">
        <v>18</v>
      </c>
      <c r="IC55" s="5">
        <v>220</v>
      </c>
      <c r="ID55" s="5">
        <v>18</v>
      </c>
      <c r="IE55" s="5">
        <v>215</v>
      </c>
      <c r="IG55" s="2"/>
      <c r="IH55" s="5">
        <v>18</v>
      </c>
      <c r="II55" s="5">
        <v>194</v>
      </c>
      <c r="IJ55" s="5">
        <v>18</v>
      </c>
      <c r="IK55" s="5">
        <v>201</v>
      </c>
      <c r="IL55" s="5">
        <v>18</v>
      </c>
      <c r="IM55" s="5">
        <v>200</v>
      </c>
      <c r="IN55" s="5">
        <v>18</v>
      </c>
      <c r="IO55" s="5">
        <v>200</v>
      </c>
      <c r="IR55" s="5">
        <v>18</v>
      </c>
      <c r="IS55" s="5">
        <v>237</v>
      </c>
      <c r="IT55" s="5">
        <v>18</v>
      </c>
      <c r="IU55" s="5">
        <v>248</v>
      </c>
      <c r="IV55" s="5">
        <v>18</v>
      </c>
      <c r="IW55" s="5">
        <v>246</v>
      </c>
      <c r="IX55" s="5">
        <v>18</v>
      </c>
      <c r="IY55" s="5">
        <v>253</v>
      </c>
      <c r="JB55" s="5">
        <v>18</v>
      </c>
      <c r="JC55" s="5">
        <v>400</v>
      </c>
      <c r="JD55" s="5">
        <v>18</v>
      </c>
      <c r="JE55" s="5">
        <v>386</v>
      </c>
      <c r="JF55" s="5">
        <v>18</v>
      </c>
      <c r="JG55" s="5">
        <v>389</v>
      </c>
      <c r="JH55" s="5">
        <v>18</v>
      </c>
      <c r="JI55" s="5">
        <v>398</v>
      </c>
      <c r="JK55" s="2"/>
      <c r="JL55" s="5">
        <v>18</v>
      </c>
      <c r="JM55" s="5">
        <v>200</v>
      </c>
      <c r="JN55" s="5">
        <v>18</v>
      </c>
      <c r="JO55" s="5">
        <v>191</v>
      </c>
      <c r="JP55" s="5">
        <v>18</v>
      </c>
      <c r="JQ55" s="5">
        <v>195</v>
      </c>
      <c r="JR55" s="5">
        <v>18</v>
      </c>
      <c r="JS55" s="5">
        <v>195</v>
      </c>
      <c r="JV55" s="5">
        <v>18</v>
      </c>
      <c r="JW55" s="5">
        <v>124</v>
      </c>
      <c r="JX55" s="5">
        <v>18</v>
      </c>
      <c r="JY55" s="5">
        <v>122</v>
      </c>
      <c r="JZ55" s="5">
        <v>18</v>
      </c>
      <c r="KA55" s="5">
        <v>127</v>
      </c>
      <c r="KB55" s="5">
        <v>18</v>
      </c>
      <c r="KC55" s="5">
        <v>119</v>
      </c>
      <c r="KF55" s="5">
        <v>18</v>
      </c>
      <c r="KG55" s="5">
        <v>242</v>
      </c>
      <c r="KH55" s="5">
        <v>18</v>
      </c>
      <c r="KI55" s="5">
        <v>237</v>
      </c>
      <c r="KJ55" s="5">
        <v>18</v>
      </c>
      <c r="KK55" s="5">
        <v>227</v>
      </c>
      <c r="KL55" s="5">
        <v>18</v>
      </c>
      <c r="KM55" s="5">
        <v>225</v>
      </c>
    </row>
    <row r="56" spans="1:299" x14ac:dyDescent="0.25">
      <c r="A56" s="2"/>
      <c r="B56" s="5">
        <v>19</v>
      </c>
      <c r="C56" s="5">
        <v>218</v>
      </c>
      <c r="D56" s="5">
        <v>19</v>
      </c>
      <c r="E56" s="5">
        <v>201</v>
      </c>
      <c r="F56" s="5">
        <v>19</v>
      </c>
      <c r="G56" s="5">
        <v>215</v>
      </c>
      <c r="H56" s="5">
        <v>19</v>
      </c>
      <c r="I56" s="5">
        <v>195</v>
      </c>
      <c r="L56" s="5">
        <v>19</v>
      </c>
      <c r="M56" s="5">
        <v>212</v>
      </c>
      <c r="N56" s="5">
        <v>19</v>
      </c>
      <c r="O56" s="5">
        <v>197</v>
      </c>
      <c r="P56" s="5">
        <v>19</v>
      </c>
      <c r="Q56" s="5">
        <v>234</v>
      </c>
      <c r="R56" s="5">
        <v>19</v>
      </c>
      <c r="S56" s="5">
        <v>204</v>
      </c>
      <c r="V56" s="5">
        <v>19</v>
      </c>
      <c r="W56" s="5">
        <v>206</v>
      </c>
      <c r="X56" s="5">
        <v>19</v>
      </c>
      <c r="Y56" s="5">
        <v>205</v>
      </c>
      <c r="Z56" s="5">
        <v>19</v>
      </c>
      <c r="AA56" s="5">
        <v>183</v>
      </c>
      <c r="AB56" s="5">
        <v>19</v>
      </c>
      <c r="AC56" s="5">
        <v>197</v>
      </c>
      <c r="AE56" s="2"/>
      <c r="AF56" s="5">
        <v>19</v>
      </c>
      <c r="AG56" s="5">
        <v>315</v>
      </c>
      <c r="AH56" s="5">
        <v>19</v>
      </c>
      <c r="AI56" s="5">
        <v>289</v>
      </c>
      <c r="AJ56" s="5">
        <v>19</v>
      </c>
      <c r="AK56" s="5">
        <v>236</v>
      </c>
      <c r="AL56" s="5">
        <v>19</v>
      </c>
      <c r="AM56" s="5">
        <v>206</v>
      </c>
      <c r="AP56" s="5">
        <v>19</v>
      </c>
      <c r="AQ56" s="5">
        <v>235</v>
      </c>
      <c r="AR56" s="5">
        <v>19</v>
      </c>
      <c r="AS56" s="5">
        <v>255</v>
      </c>
      <c r="AT56" s="5">
        <v>19</v>
      </c>
      <c r="AU56" s="5">
        <v>242</v>
      </c>
      <c r="AV56" s="5">
        <v>19</v>
      </c>
      <c r="AW56" s="5">
        <v>228</v>
      </c>
      <c r="AZ56" s="5">
        <v>19</v>
      </c>
      <c r="BA56" s="5">
        <v>210</v>
      </c>
      <c r="BB56" s="5">
        <v>19</v>
      </c>
      <c r="BC56" s="5">
        <v>189</v>
      </c>
      <c r="BD56" s="5">
        <v>19</v>
      </c>
      <c r="BE56" s="5">
        <v>185</v>
      </c>
      <c r="BF56" s="5">
        <v>19</v>
      </c>
      <c r="BG56" s="5">
        <v>187</v>
      </c>
      <c r="BJ56" s="5">
        <v>19</v>
      </c>
      <c r="BK56" s="5">
        <v>176</v>
      </c>
      <c r="BL56" s="5">
        <v>19</v>
      </c>
      <c r="BM56" s="5">
        <v>180</v>
      </c>
      <c r="BN56" s="5">
        <v>19</v>
      </c>
      <c r="BO56" s="5">
        <v>189</v>
      </c>
      <c r="BP56" s="5">
        <v>19</v>
      </c>
      <c r="BQ56" s="5">
        <v>191</v>
      </c>
      <c r="BT56" s="5">
        <v>19</v>
      </c>
      <c r="BU56" s="5">
        <v>183</v>
      </c>
      <c r="BV56" s="5">
        <v>19</v>
      </c>
      <c r="BW56" s="5">
        <v>188</v>
      </c>
      <c r="BX56" s="5">
        <v>19</v>
      </c>
      <c r="BY56" s="5">
        <v>181</v>
      </c>
      <c r="BZ56" s="5">
        <v>19</v>
      </c>
      <c r="CA56" s="5">
        <v>182</v>
      </c>
      <c r="CC56" s="2"/>
      <c r="CD56" s="5">
        <v>19</v>
      </c>
      <c r="CE56" s="5">
        <v>197</v>
      </c>
      <c r="CF56" s="5">
        <v>19</v>
      </c>
      <c r="CG56" s="5">
        <v>202</v>
      </c>
      <c r="CH56" s="5">
        <v>19</v>
      </c>
      <c r="CI56" s="5">
        <v>208</v>
      </c>
      <c r="CJ56" s="5">
        <v>19</v>
      </c>
      <c r="CK56" s="5">
        <v>229</v>
      </c>
      <c r="CN56" s="5">
        <v>19</v>
      </c>
      <c r="CO56" s="5">
        <v>222</v>
      </c>
      <c r="CP56" s="5">
        <v>19</v>
      </c>
      <c r="CQ56" s="5">
        <v>210</v>
      </c>
      <c r="CR56" s="5">
        <v>19</v>
      </c>
      <c r="CS56" s="5">
        <v>196</v>
      </c>
      <c r="CT56" s="5">
        <v>19</v>
      </c>
      <c r="CU56" s="5">
        <v>219</v>
      </c>
      <c r="CX56" s="5">
        <v>19</v>
      </c>
      <c r="CY56" s="5">
        <v>228</v>
      </c>
      <c r="CZ56" s="5">
        <v>19</v>
      </c>
      <c r="DA56" s="5">
        <v>254</v>
      </c>
      <c r="DB56" s="5">
        <v>19</v>
      </c>
      <c r="DC56" s="5">
        <v>237</v>
      </c>
      <c r="DD56" s="5">
        <v>19</v>
      </c>
      <c r="DE56" s="5">
        <v>230</v>
      </c>
      <c r="DH56" s="5">
        <v>19</v>
      </c>
      <c r="DI56" s="5">
        <v>215</v>
      </c>
      <c r="DJ56" s="5">
        <v>19</v>
      </c>
      <c r="DK56" s="5">
        <v>214</v>
      </c>
      <c r="DL56" s="5">
        <v>19</v>
      </c>
      <c r="DM56" s="5">
        <v>216</v>
      </c>
      <c r="DN56" s="5">
        <v>19</v>
      </c>
      <c r="DO56" s="5">
        <v>223</v>
      </c>
      <c r="DQ56" s="2"/>
      <c r="DR56" s="5">
        <v>19</v>
      </c>
      <c r="DS56" s="5">
        <v>228</v>
      </c>
      <c r="DT56" s="5">
        <v>19</v>
      </c>
      <c r="DU56" s="5">
        <v>216</v>
      </c>
      <c r="DV56" s="5">
        <v>19</v>
      </c>
      <c r="DW56" s="5">
        <v>213</v>
      </c>
      <c r="DX56" s="5">
        <v>19</v>
      </c>
      <c r="DY56" s="5">
        <v>209</v>
      </c>
      <c r="EB56" s="5">
        <v>19</v>
      </c>
      <c r="EC56" s="5">
        <v>196</v>
      </c>
      <c r="ED56" s="5">
        <v>19</v>
      </c>
      <c r="EE56" s="5">
        <v>211</v>
      </c>
      <c r="EF56" s="5">
        <v>19</v>
      </c>
      <c r="EG56" s="5">
        <v>205</v>
      </c>
      <c r="EH56" s="5">
        <v>19</v>
      </c>
      <c r="EI56" s="5">
        <v>195</v>
      </c>
      <c r="EL56" s="5">
        <v>19</v>
      </c>
      <c r="EM56" s="5">
        <v>199</v>
      </c>
      <c r="EN56" s="5">
        <v>19</v>
      </c>
      <c r="EO56" s="5">
        <v>202</v>
      </c>
      <c r="EP56" s="5">
        <v>19</v>
      </c>
      <c r="EQ56" s="5">
        <v>196</v>
      </c>
      <c r="ER56" s="5">
        <v>19</v>
      </c>
      <c r="ES56" s="5">
        <v>208</v>
      </c>
      <c r="EU56" s="2"/>
      <c r="EV56" s="5">
        <v>19</v>
      </c>
      <c r="EW56" s="5">
        <v>204</v>
      </c>
      <c r="EX56" s="5">
        <v>19</v>
      </c>
      <c r="EY56" s="5">
        <v>186</v>
      </c>
      <c r="EZ56" s="5">
        <v>19</v>
      </c>
      <c r="FA56" s="5">
        <v>214</v>
      </c>
      <c r="FB56" s="5">
        <v>19</v>
      </c>
      <c r="FC56" s="5">
        <v>217</v>
      </c>
      <c r="FF56" s="5">
        <v>19</v>
      </c>
      <c r="FG56" s="5">
        <v>185</v>
      </c>
      <c r="FH56" s="5">
        <v>19</v>
      </c>
      <c r="FI56" s="5">
        <v>197</v>
      </c>
      <c r="FJ56" s="5">
        <v>19</v>
      </c>
      <c r="FK56" s="5">
        <v>182</v>
      </c>
      <c r="FL56" s="5">
        <v>19</v>
      </c>
      <c r="FM56" s="5">
        <v>206</v>
      </c>
      <c r="FP56" s="5">
        <v>19</v>
      </c>
      <c r="FQ56" s="5">
        <v>201</v>
      </c>
      <c r="FR56" s="5">
        <v>19</v>
      </c>
      <c r="FS56" s="5">
        <v>196</v>
      </c>
      <c r="FT56" s="5">
        <v>19</v>
      </c>
      <c r="FU56" s="5">
        <v>197</v>
      </c>
      <c r="FV56" s="5">
        <v>19</v>
      </c>
      <c r="FW56" s="5">
        <v>189</v>
      </c>
      <c r="FY56" s="2"/>
      <c r="FZ56" s="5">
        <v>19</v>
      </c>
      <c r="GA56" s="5">
        <v>196</v>
      </c>
      <c r="GB56" s="5">
        <v>19</v>
      </c>
      <c r="GC56" s="5">
        <v>198</v>
      </c>
      <c r="GD56" s="5">
        <v>19</v>
      </c>
      <c r="GE56" s="5">
        <v>193</v>
      </c>
      <c r="GF56" s="5">
        <v>19</v>
      </c>
      <c r="GG56" s="5">
        <v>197</v>
      </c>
      <c r="GJ56" s="5">
        <v>19</v>
      </c>
      <c r="GK56" s="5">
        <v>254</v>
      </c>
      <c r="GL56" s="5">
        <v>19</v>
      </c>
      <c r="GM56" s="5">
        <v>244</v>
      </c>
      <c r="GN56" s="5">
        <v>19</v>
      </c>
      <c r="GO56" s="5">
        <v>252</v>
      </c>
      <c r="GP56" s="5">
        <v>19</v>
      </c>
      <c r="GQ56" s="5">
        <v>228</v>
      </c>
      <c r="GT56" s="5">
        <v>19</v>
      </c>
      <c r="GU56" s="5">
        <v>173</v>
      </c>
      <c r="GV56" s="5">
        <v>19</v>
      </c>
      <c r="GW56" s="5">
        <v>176</v>
      </c>
      <c r="GX56" s="5">
        <v>19</v>
      </c>
      <c r="GY56" s="5">
        <v>173</v>
      </c>
      <c r="GZ56" s="5">
        <v>19</v>
      </c>
      <c r="HA56" s="5">
        <v>173</v>
      </c>
      <c r="HC56" s="2"/>
      <c r="HD56" s="5">
        <v>19</v>
      </c>
      <c r="HE56" s="5">
        <v>205</v>
      </c>
      <c r="HF56" s="5">
        <v>19</v>
      </c>
      <c r="HG56" s="5">
        <v>206</v>
      </c>
      <c r="HH56" s="5">
        <v>19</v>
      </c>
      <c r="HI56" s="5">
        <v>212</v>
      </c>
      <c r="HJ56" s="5">
        <v>19</v>
      </c>
      <c r="HK56" s="5">
        <v>199</v>
      </c>
      <c r="HN56" s="5">
        <v>19</v>
      </c>
      <c r="HO56" s="5">
        <v>206</v>
      </c>
      <c r="HP56" s="5">
        <v>19</v>
      </c>
      <c r="HQ56" s="5">
        <v>204</v>
      </c>
      <c r="HR56" s="5">
        <v>19</v>
      </c>
      <c r="HS56" s="5">
        <v>215</v>
      </c>
      <c r="HT56" s="5">
        <v>19</v>
      </c>
      <c r="HU56" s="5">
        <v>223</v>
      </c>
      <c r="HX56" s="5">
        <v>19</v>
      </c>
      <c r="HY56" s="5">
        <v>217</v>
      </c>
      <c r="HZ56" s="5">
        <v>19</v>
      </c>
      <c r="IA56" s="5">
        <v>243</v>
      </c>
      <c r="IB56" s="5">
        <v>19</v>
      </c>
      <c r="IC56" s="5">
        <v>222</v>
      </c>
      <c r="ID56" s="5">
        <v>19</v>
      </c>
      <c r="IE56" s="5">
        <v>218</v>
      </c>
      <c r="IG56" s="2"/>
      <c r="IH56" s="5">
        <v>19</v>
      </c>
      <c r="II56" s="5">
        <v>197</v>
      </c>
      <c r="IJ56" s="5">
        <v>19</v>
      </c>
      <c r="IK56" s="5">
        <v>203</v>
      </c>
      <c r="IL56" s="5">
        <v>19</v>
      </c>
      <c r="IM56" s="5">
        <v>203</v>
      </c>
      <c r="IN56" s="5">
        <v>19</v>
      </c>
      <c r="IO56" s="5">
        <v>195</v>
      </c>
      <c r="IR56" s="5">
        <v>19</v>
      </c>
      <c r="IS56" s="5">
        <v>246</v>
      </c>
      <c r="IT56" s="5">
        <v>19</v>
      </c>
      <c r="IU56" s="5">
        <v>248</v>
      </c>
      <c r="IV56" s="5">
        <v>19</v>
      </c>
      <c r="IW56" s="5">
        <v>249</v>
      </c>
      <c r="IX56" s="5">
        <v>19</v>
      </c>
      <c r="IY56" s="5">
        <v>259</v>
      </c>
      <c r="JB56" s="5">
        <v>19</v>
      </c>
      <c r="JC56" s="5">
        <v>391</v>
      </c>
      <c r="JD56" s="5">
        <v>19</v>
      </c>
      <c r="JE56" s="5">
        <v>399</v>
      </c>
      <c r="JF56" s="5">
        <v>19</v>
      </c>
      <c r="JG56" s="5">
        <v>384</v>
      </c>
      <c r="JH56" s="5">
        <v>19</v>
      </c>
      <c r="JI56" s="5">
        <v>395</v>
      </c>
      <c r="JK56" s="2"/>
      <c r="JL56" s="5">
        <v>19</v>
      </c>
      <c r="JM56" s="5">
        <v>213</v>
      </c>
      <c r="JN56" s="5">
        <v>19</v>
      </c>
      <c r="JO56" s="5">
        <v>191</v>
      </c>
      <c r="JP56" s="5">
        <v>19</v>
      </c>
      <c r="JQ56" s="5">
        <v>194</v>
      </c>
      <c r="JR56" s="5">
        <v>19</v>
      </c>
      <c r="JS56" s="5">
        <v>196</v>
      </c>
      <c r="JV56" s="5">
        <v>19</v>
      </c>
      <c r="JW56" s="5">
        <v>120</v>
      </c>
      <c r="JX56" s="5">
        <v>19</v>
      </c>
      <c r="JY56" s="5">
        <v>119</v>
      </c>
      <c r="JZ56" s="5">
        <v>19</v>
      </c>
      <c r="KA56" s="5">
        <v>124</v>
      </c>
      <c r="KB56" s="5">
        <v>19</v>
      </c>
      <c r="KC56" s="5">
        <v>120</v>
      </c>
      <c r="KF56" s="5">
        <v>19</v>
      </c>
      <c r="KG56" s="5">
        <v>242</v>
      </c>
      <c r="KH56" s="5">
        <v>19</v>
      </c>
      <c r="KI56" s="5">
        <v>237</v>
      </c>
      <c r="KJ56" s="5">
        <v>19</v>
      </c>
      <c r="KK56" s="5">
        <v>224</v>
      </c>
      <c r="KL56" s="5">
        <v>19</v>
      </c>
      <c r="KM56" s="5">
        <v>225</v>
      </c>
    </row>
    <row r="57" spans="1:299" x14ac:dyDescent="0.25">
      <c r="A57" s="2"/>
      <c r="B57" s="5">
        <v>20</v>
      </c>
      <c r="C57" s="5">
        <v>210</v>
      </c>
      <c r="D57" s="5">
        <v>20</v>
      </c>
      <c r="E57" s="5">
        <v>208</v>
      </c>
      <c r="F57" s="5">
        <v>20</v>
      </c>
      <c r="G57" s="5">
        <v>216</v>
      </c>
      <c r="H57" s="5">
        <v>20</v>
      </c>
      <c r="I57" s="5">
        <v>215</v>
      </c>
      <c r="L57" s="5">
        <v>20</v>
      </c>
      <c r="M57" s="5">
        <v>202</v>
      </c>
      <c r="N57" s="5">
        <v>20</v>
      </c>
      <c r="O57" s="5">
        <v>205</v>
      </c>
      <c r="P57" s="5">
        <v>20</v>
      </c>
      <c r="Q57" s="5">
        <v>207</v>
      </c>
      <c r="R57" s="5">
        <v>20</v>
      </c>
      <c r="S57" s="5">
        <v>209</v>
      </c>
      <c r="V57" s="5">
        <v>20</v>
      </c>
      <c r="W57" s="5">
        <v>199</v>
      </c>
      <c r="X57" s="5">
        <v>20</v>
      </c>
      <c r="Y57" s="5">
        <v>187</v>
      </c>
      <c r="Z57" s="5">
        <v>20</v>
      </c>
      <c r="AA57" s="5">
        <v>193</v>
      </c>
      <c r="AB57" s="5">
        <v>20</v>
      </c>
      <c r="AC57" s="5">
        <v>201</v>
      </c>
      <c r="AE57" s="2"/>
      <c r="AF57" s="5">
        <v>20</v>
      </c>
      <c r="AG57" s="5">
        <v>333</v>
      </c>
      <c r="AH57" s="5">
        <v>20</v>
      </c>
      <c r="AI57" s="5">
        <v>276</v>
      </c>
      <c r="AJ57" s="5">
        <v>20</v>
      </c>
      <c r="AK57" s="5">
        <v>252</v>
      </c>
      <c r="AL57" s="5">
        <v>20</v>
      </c>
      <c r="AM57" s="5">
        <v>231</v>
      </c>
      <c r="AP57" s="5">
        <v>20</v>
      </c>
      <c r="AQ57" s="5">
        <v>239</v>
      </c>
      <c r="AR57" s="5">
        <v>20</v>
      </c>
      <c r="AS57" s="5">
        <v>237</v>
      </c>
      <c r="AT57" s="5">
        <v>20</v>
      </c>
      <c r="AU57" s="5">
        <v>225</v>
      </c>
      <c r="AV57" s="5">
        <v>20</v>
      </c>
      <c r="AW57" s="5">
        <v>245</v>
      </c>
      <c r="AZ57" s="5">
        <v>20</v>
      </c>
      <c r="BA57" s="5">
        <v>190</v>
      </c>
      <c r="BB57" s="5">
        <v>20</v>
      </c>
      <c r="BC57" s="5">
        <v>199</v>
      </c>
      <c r="BD57" s="5">
        <v>20</v>
      </c>
      <c r="BE57" s="5">
        <v>191</v>
      </c>
      <c r="BF57" s="5">
        <v>20</v>
      </c>
      <c r="BG57" s="5">
        <v>194</v>
      </c>
      <c r="BJ57" s="5">
        <v>20</v>
      </c>
      <c r="BK57" s="5">
        <v>181</v>
      </c>
      <c r="BL57" s="5">
        <v>20</v>
      </c>
      <c r="BM57" s="5">
        <v>177</v>
      </c>
      <c r="BN57" s="5">
        <v>20</v>
      </c>
      <c r="BO57" s="5">
        <v>180</v>
      </c>
      <c r="BP57" s="5">
        <v>20</v>
      </c>
      <c r="BQ57" s="5">
        <v>186</v>
      </c>
      <c r="BT57" s="5">
        <v>20</v>
      </c>
      <c r="BU57" s="5">
        <v>186</v>
      </c>
      <c r="BV57" s="5">
        <v>20</v>
      </c>
      <c r="BW57" s="5">
        <v>184</v>
      </c>
      <c r="BX57" s="5">
        <v>20</v>
      </c>
      <c r="BY57" s="5">
        <v>186</v>
      </c>
      <c r="BZ57" s="5">
        <v>20</v>
      </c>
      <c r="CA57" s="5">
        <v>184</v>
      </c>
      <c r="CC57" s="2"/>
      <c r="CD57" s="5">
        <v>20</v>
      </c>
      <c r="CE57" s="5">
        <v>210</v>
      </c>
      <c r="CF57" s="5">
        <v>20</v>
      </c>
      <c r="CG57" s="5">
        <v>201</v>
      </c>
      <c r="CH57" s="5">
        <v>20</v>
      </c>
      <c r="CI57" s="5">
        <v>210</v>
      </c>
      <c r="CJ57" s="5">
        <v>20</v>
      </c>
      <c r="CK57" s="5">
        <v>223</v>
      </c>
      <c r="CN57" s="5">
        <v>20</v>
      </c>
      <c r="CO57" s="5">
        <v>215</v>
      </c>
      <c r="CP57" s="5">
        <v>20</v>
      </c>
      <c r="CQ57" s="5">
        <v>221</v>
      </c>
      <c r="CR57" s="5">
        <v>20</v>
      </c>
      <c r="CS57" s="5">
        <v>202</v>
      </c>
      <c r="CT57" s="5">
        <v>20</v>
      </c>
      <c r="CU57" s="5">
        <v>219</v>
      </c>
      <c r="CX57" s="5">
        <v>20</v>
      </c>
      <c r="CY57" s="5">
        <v>232</v>
      </c>
      <c r="CZ57" s="5">
        <v>20</v>
      </c>
      <c r="DA57" s="5">
        <v>232</v>
      </c>
      <c r="DB57" s="5">
        <v>20</v>
      </c>
      <c r="DC57" s="5">
        <v>227</v>
      </c>
      <c r="DD57" s="5">
        <v>20</v>
      </c>
      <c r="DE57" s="5">
        <v>235</v>
      </c>
      <c r="DH57" s="5">
        <v>20</v>
      </c>
      <c r="DI57" s="5">
        <v>210</v>
      </c>
      <c r="DJ57" s="5">
        <v>20</v>
      </c>
      <c r="DK57" s="5">
        <v>224</v>
      </c>
      <c r="DL57" s="5">
        <v>20</v>
      </c>
      <c r="DM57" s="5">
        <v>209</v>
      </c>
      <c r="DN57" s="5">
        <v>20</v>
      </c>
      <c r="DO57" s="5">
        <v>221</v>
      </c>
      <c r="DQ57" s="2"/>
      <c r="DR57" s="5">
        <v>20</v>
      </c>
      <c r="DS57" s="5">
        <v>227</v>
      </c>
      <c r="DT57" s="5">
        <v>20</v>
      </c>
      <c r="DU57" s="5">
        <v>221</v>
      </c>
      <c r="DV57" s="5">
        <v>20</v>
      </c>
      <c r="DW57" s="5">
        <v>211</v>
      </c>
      <c r="DX57" s="5">
        <v>20</v>
      </c>
      <c r="DY57" s="5">
        <v>215</v>
      </c>
      <c r="EB57" s="5">
        <v>20</v>
      </c>
      <c r="EC57" s="5">
        <v>186</v>
      </c>
      <c r="ED57" s="5">
        <v>20</v>
      </c>
      <c r="EE57" s="5">
        <v>206</v>
      </c>
      <c r="EF57" s="5">
        <v>20</v>
      </c>
      <c r="EG57" s="5">
        <v>247</v>
      </c>
      <c r="EH57" s="5">
        <v>20</v>
      </c>
      <c r="EI57" s="5">
        <v>194</v>
      </c>
      <c r="EL57" s="5">
        <v>20</v>
      </c>
      <c r="EM57" s="5">
        <v>197</v>
      </c>
      <c r="EN57" s="5">
        <v>20</v>
      </c>
      <c r="EO57" s="5">
        <v>210</v>
      </c>
      <c r="EP57" s="5">
        <v>20</v>
      </c>
      <c r="EQ57" s="5">
        <v>200</v>
      </c>
      <c r="ER57" s="5">
        <v>20</v>
      </c>
      <c r="ES57" s="5">
        <v>206</v>
      </c>
      <c r="EU57" s="2"/>
      <c r="EV57" s="5">
        <v>20</v>
      </c>
      <c r="EW57" s="5">
        <v>198</v>
      </c>
      <c r="EX57" s="5">
        <v>20</v>
      </c>
      <c r="EY57" s="5">
        <v>196</v>
      </c>
      <c r="EZ57" s="5">
        <v>20</v>
      </c>
      <c r="FA57" s="5">
        <v>210</v>
      </c>
      <c r="FB57" s="5">
        <v>20</v>
      </c>
      <c r="FC57" s="5">
        <v>211</v>
      </c>
      <c r="FF57" s="5">
        <v>20</v>
      </c>
      <c r="FG57" s="5">
        <v>184</v>
      </c>
      <c r="FH57" s="5">
        <v>20</v>
      </c>
      <c r="FI57" s="5">
        <v>197</v>
      </c>
      <c r="FJ57" s="5">
        <v>20</v>
      </c>
      <c r="FK57" s="5">
        <v>200</v>
      </c>
      <c r="FL57" s="5">
        <v>20</v>
      </c>
      <c r="FM57" s="5">
        <v>202</v>
      </c>
      <c r="FP57" s="5">
        <v>20</v>
      </c>
      <c r="FQ57" s="5">
        <v>205</v>
      </c>
      <c r="FR57" s="5">
        <v>20</v>
      </c>
      <c r="FS57" s="5">
        <v>196</v>
      </c>
      <c r="FT57" s="5">
        <v>20</v>
      </c>
      <c r="FU57" s="5">
        <v>195</v>
      </c>
      <c r="FV57" s="5">
        <v>20</v>
      </c>
      <c r="FW57" s="5">
        <v>197</v>
      </c>
      <c r="FY57" s="2"/>
      <c r="FZ57" s="5">
        <v>20</v>
      </c>
      <c r="GA57" s="5">
        <v>196</v>
      </c>
      <c r="GB57" s="5">
        <v>20</v>
      </c>
      <c r="GC57" s="5">
        <v>208</v>
      </c>
      <c r="GD57" s="5">
        <v>20</v>
      </c>
      <c r="GE57" s="5">
        <v>193</v>
      </c>
      <c r="GF57" s="5">
        <v>20</v>
      </c>
      <c r="GG57" s="5">
        <v>189</v>
      </c>
      <c r="GJ57" s="5">
        <v>20</v>
      </c>
      <c r="GK57" s="5">
        <v>247</v>
      </c>
      <c r="GL57" s="5">
        <v>20</v>
      </c>
      <c r="GM57" s="5">
        <v>256</v>
      </c>
      <c r="GN57" s="5">
        <v>20</v>
      </c>
      <c r="GO57" s="5">
        <v>262</v>
      </c>
      <c r="GP57" s="5">
        <v>20</v>
      </c>
      <c r="GQ57" s="5">
        <v>253</v>
      </c>
      <c r="GT57" s="5">
        <v>20</v>
      </c>
      <c r="GU57" s="5">
        <v>184</v>
      </c>
      <c r="GV57" s="5">
        <v>20</v>
      </c>
      <c r="GW57" s="5">
        <v>179</v>
      </c>
      <c r="GX57" s="5">
        <v>20</v>
      </c>
      <c r="GY57" s="5">
        <v>175</v>
      </c>
      <c r="GZ57" s="5">
        <v>20</v>
      </c>
      <c r="HA57" s="5">
        <v>207</v>
      </c>
      <c r="HC57" s="2"/>
      <c r="HD57" s="5">
        <v>20</v>
      </c>
      <c r="HE57" s="5">
        <v>215</v>
      </c>
      <c r="HF57" s="5">
        <v>20</v>
      </c>
      <c r="HG57" s="5">
        <v>221</v>
      </c>
      <c r="HH57" s="5">
        <v>20</v>
      </c>
      <c r="HI57" s="5">
        <v>205</v>
      </c>
      <c r="HJ57" s="5">
        <v>20</v>
      </c>
      <c r="HK57" s="5">
        <v>205</v>
      </c>
      <c r="HN57" s="5">
        <v>20</v>
      </c>
      <c r="HO57" s="5">
        <v>204</v>
      </c>
      <c r="HP57" s="5">
        <v>20</v>
      </c>
      <c r="HQ57" s="5">
        <v>208</v>
      </c>
      <c r="HR57" s="5">
        <v>20</v>
      </c>
      <c r="HS57" s="5">
        <v>208</v>
      </c>
      <c r="HT57" s="5">
        <v>20</v>
      </c>
      <c r="HU57" s="5">
        <v>221</v>
      </c>
      <c r="HX57" s="5">
        <v>20</v>
      </c>
      <c r="HY57" s="5">
        <v>218</v>
      </c>
      <c r="HZ57" s="5">
        <v>20</v>
      </c>
      <c r="IA57" s="5">
        <v>239</v>
      </c>
      <c r="IB57" s="5">
        <v>20</v>
      </c>
      <c r="IC57" s="5">
        <v>211</v>
      </c>
      <c r="ID57" s="5">
        <v>20</v>
      </c>
      <c r="IE57" s="5">
        <v>221</v>
      </c>
      <c r="IG57" s="2"/>
      <c r="IH57" s="5">
        <v>20</v>
      </c>
      <c r="II57" s="5">
        <v>197</v>
      </c>
      <c r="IJ57" s="5">
        <v>20</v>
      </c>
      <c r="IK57" s="5">
        <v>218</v>
      </c>
      <c r="IL57" s="5">
        <v>20</v>
      </c>
      <c r="IM57" s="5">
        <v>210</v>
      </c>
      <c r="IN57" s="5">
        <v>20</v>
      </c>
      <c r="IO57" s="5">
        <v>199</v>
      </c>
      <c r="IR57" s="5">
        <v>20</v>
      </c>
      <c r="IS57" s="5">
        <v>268</v>
      </c>
      <c r="IT57" s="5">
        <v>20</v>
      </c>
      <c r="IU57" s="5">
        <v>247</v>
      </c>
      <c r="IV57" s="5">
        <v>20</v>
      </c>
      <c r="IW57" s="5">
        <v>248</v>
      </c>
      <c r="IX57" s="5">
        <v>20</v>
      </c>
      <c r="IY57" s="5">
        <v>259</v>
      </c>
      <c r="JB57" s="5">
        <v>20</v>
      </c>
      <c r="JC57" s="5">
        <v>394</v>
      </c>
      <c r="JD57" s="5">
        <v>20</v>
      </c>
      <c r="JE57" s="5">
        <v>385</v>
      </c>
      <c r="JF57" s="5">
        <v>20</v>
      </c>
      <c r="JG57" s="5">
        <v>390</v>
      </c>
      <c r="JH57" s="5">
        <v>20</v>
      </c>
      <c r="JI57" s="5">
        <v>381</v>
      </c>
      <c r="JK57" s="2"/>
      <c r="JL57" s="5">
        <v>20</v>
      </c>
      <c r="JM57" s="5">
        <v>204</v>
      </c>
      <c r="JN57" s="5">
        <v>20</v>
      </c>
      <c r="JO57" s="5">
        <v>195</v>
      </c>
      <c r="JP57" s="5">
        <v>20</v>
      </c>
      <c r="JQ57" s="5">
        <v>194</v>
      </c>
      <c r="JR57" s="5">
        <v>20</v>
      </c>
      <c r="JS57" s="5">
        <v>186</v>
      </c>
      <c r="JV57" s="5">
        <v>20</v>
      </c>
      <c r="JW57" s="5">
        <v>123</v>
      </c>
      <c r="JX57" s="5">
        <v>20</v>
      </c>
      <c r="JY57" s="5">
        <v>124</v>
      </c>
      <c r="JZ57" s="5">
        <v>20</v>
      </c>
      <c r="KA57" s="5">
        <v>120</v>
      </c>
      <c r="KB57" s="5">
        <v>20</v>
      </c>
      <c r="KC57" s="5">
        <v>122</v>
      </c>
      <c r="KF57" s="5">
        <v>20</v>
      </c>
      <c r="KG57" s="5">
        <v>242</v>
      </c>
      <c r="KH57" s="5">
        <v>20</v>
      </c>
      <c r="KI57" s="5">
        <v>235</v>
      </c>
      <c r="KJ57" s="5">
        <v>20</v>
      </c>
      <c r="KK57" s="5">
        <v>222</v>
      </c>
      <c r="KL57" s="5">
        <v>20</v>
      </c>
      <c r="KM57" s="5">
        <v>228</v>
      </c>
    </row>
    <row r="58" spans="1:299" x14ac:dyDescent="0.25">
      <c r="A58" s="2"/>
      <c r="B58" s="5">
        <v>21</v>
      </c>
      <c r="C58" s="5">
        <v>209</v>
      </c>
      <c r="D58" s="5">
        <v>21</v>
      </c>
      <c r="E58" s="5">
        <v>215</v>
      </c>
      <c r="F58" s="5">
        <v>21</v>
      </c>
      <c r="G58" s="5">
        <v>212</v>
      </c>
      <c r="H58" s="5">
        <v>21</v>
      </c>
      <c r="I58" s="5">
        <v>210</v>
      </c>
      <c r="L58" s="5">
        <v>21</v>
      </c>
      <c r="M58" s="5">
        <v>212</v>
      </c>
      <c r="N58" s="5">
        <v>21</v>
      </c>
      <c r="O58" s="5">
        <v>219</v>
      </c>
      <c r="P58" s="5">
        <v>21</v>
      </c>
      <c r="Q58" s="5">
        <v>210</v>
      </c>
      <c r="R58" s="5">
        <v>21</v>
      </c>
      <c r="S58" s="5">
        <v>206</v>
      </c>
      <c r="V58" s="5">
        <v>21</v>
      </c>
      <c r="W58" s="5">
        <v>195</v>
      </c>
      <c r="X58" s="5">
        <v>21</v>
      </c>
      <c r="Y58" s="5">
        <v>183</v>
      </c>
      <c r="Z58" s="5">
        <v>21</v>
      </c>
      <c r="AA58" s="5">
        <v>187</v>
      </c>
      <c r="AB58" s="5">
        <v>21</v>
      </c>
      <c r="AC58" s="5">
        <v>197</v>
      </c>
      <c r="AE58" s="2"/>
      <c r="AF58" s="5">
        <v>21</v>
      </c>
      <c r="AG58" s="5">
        <v>313</v>
      </c>
      <c r="AH58" s="5">
        <v>21</v>
      </c>
      <c r="AI58" s="5">
        <v>303</v>
      </c>
      <c r="AJ58" s="5">
        <v>21</v>
      </c>
      <c r="AK58" s="5">
        <v>245</v>
      </c>
      <c r="AL58" s="5">
        <v>21</v>
      </c>
      <c r="AM58" s="5">
        <v>217</v>
      </c>
      <c r="AP58" s="5">
        <v>21</v>
      </c>
      <c r="AQ58" s="5">
        <v>261</v>
      </c>
      <c r="AR58" s="5">
        <v>21</v>
      </c>
      <c r="AS58" s="5">
        <v>237</v>
      </c>
      <c r="AT58" s="5">
        <v>21</v>
      </c>
      <c r="AU58" s="5">
        <v>242</v>
      </c>
      <c r="AV58" s="5">
        <v>21</v>
      </c>
      <c r="AW58" s="5">
        <v>244</v>
      </c>
      <c r="AZ58" s="5">
        <v>21</v>
      </c>
      <c r="BA58" s="5">
        <v>199</v>
      </c>
      <c r="BB58" s="5">
        <v>21</v>
      </c>
      <c r="BC58" s="5">
        <v>194</v>
      </c>
      <c r="BD58" s="5">
        <v>21</v>
      </c>
      <c r="BE58" s="5">
        <v>182</v>
      </c>
      <c r="BF58" s="5">
        <v>21</v>
      </c>
      <c r="BG58" s="5">
        <v>183</v>
      </c>
      <c r="BJ58" s="5">
        <v>21</v>
      </c>
      <c r="BK58" s="5">
        <v>173</v>
      </c>
      <c r="BL58" s="5">
        <v>21</v>
      </c>
      <c r="BM58" s="5">
        <v>183</v>
      </c>
      <c r="BN58" s="5">
        <v>21</v>
      </c>
      <c r="BO58" s="5">
        <v>199</v>
      </c>
      <c r="BP58" s="5">
        <v>21</v>
      </c>
      <c r="BQ58" s="5">
        <v>187</v>
      </c>
      <c r="BT58" s="5">
        <v>21</v>
      </c>
      <c r="BU58" s="5">
        <v>183</v>
      </c>
      <c r="BV58" s="5">
        <v>21</v>
      </c>
      <c r="BW58" s="5">
        <v>194</v>
      </c>
      <c r="BX58" s="5">
        <v>21</v>
      </c>
      <c r="BY58" s="5">
        <v>186</v>
      </c>
      <c r="BZ58" s="5">
        <v>21</v>
      </c>
      <c r="CA58" s="5">
        <v>183</v>
      </c>
      <c r="CC58" s="2"/>
      <c r="CD58" s="5">
        <v>21</v>
      </c>
      <c r="CE58" s="5">
        <v>201</v>
      </c>
      <c r="CF58" s="5">
        <v>21</v>
      </c>
      <c r="CG58" s="5">
        <v>197</v>
      </c>
      <c r="CH58" s="5">
        <v>21</v>
      </c>
      <c r="CI58" s="5">
        <v>221</v>
      </c>
      <c r="CJ58" s="5">
        <v>21</v>
      </c>
      <c r="CK58" s="5">
        <v>220</v>
      </c>
      <c r="CN58" s="5">
        <v>21</v>
      </c>
      <c r="CO58" s="5">
        <v>215</v>
      </c>
      <c r="CP58" s="5">
        <v>21</v>
      </c>
      <c r="CQ58" s="5">
        <v>226</v>
      </c>
      <c r="CR58" s="5">
        <v>21</v>
      </c>
      <c r="CS58" s="5">
        <v>215</v>
      </c>
      <c r="CT58" s="5">
        <v>21</v>
      </c>
      <c r="CU58" s="5">
        <v>216</v>
      </c>
      <c r="CX58" s="5">
        <v>21</v>
      </c>
      <c r="CY58" s="5">
        <v>237</v>
      </c>
      <c r="CZ58" s="5">
        <v>21</v>
      </c>
      <c r="DA58" s="5">
        <v>243</v>
      </c>
      <c r="DB58" s="5">
        <v>21</v>
      </c>
      <c r="DC58" s="5">
        <v>242</v>
      </c>
      <c r="DD58" s="5">
        <v>21</v>
      </c>
      <c r="DE58" s="5">
        <v>236</v>
      </c>
      <c r="DH58" s="5">
        <v>21</v>
      </c>
      <c r="DI58" s="5">
        <v>221</v>
      </c>
      <c r="DJ58" s="5">
        <v>21</v>
      </c>
      <c r="DK58" s="5">
        <v>233</v>
      </c>
      <c r="DL58" s="5">
        <v>21</v>
      </c>
      <c r="DM58" s="5">
        <v>209</v>
      </c>
      <c r="DN58" s="5">
        <v>21</v>
      </c>
      <c r="DO58" s="5">
        <v>225</v>
      </c>
      <c r="DQ58" s="2"/>
      <c r="DR58" s="5">
        <v>21</v>
      </c>
      <c r="DS58" s="5">
        <v>236</v>
      </c>
      <c r="DT58" s="5">
        <v>21</v>
      </c>
      <c r="DU58" s="5">
        <v>218</v>
      </c>
      <c r="DV58" s="5">
        <v>21</v>
      </c>
      <c r="DW58" s="5">
        <v>216</v>
      </c>
      <c r="DX58" s="5">
        <v>21</v>
      </c>
      <c r="DY58" s="5">
        <v>220</v>
      </c>
      <c r="EB58" s="5">
        <v>21</v>
      </c>
      <c r="EC58" s="5">
        <v>194</v>
      </c>
      <c r="ED58" s="5">
        <v>21</v>
      </c>
      <c r="EE58" s="5">
        <v>203</v>
      </c>
      <c r="EF58" s="5">
        <v>21</v>
      </c>
      <c r="EG58" s="5">
        <v>205</v>
      </c>
      <c r="EH58" s="5">
        <v>21</v>
      </c>
      <c r="EI58" s="5">
        <v>200</v>
      </c>
      <c r="EL58" s="5">
        <v>21</v>
      </c>
      <c r="EM58" s="5">
        <v>196</v>
      </c>
      <c r="EN58" s="5">
        <v>21</v>
      </c>
      <c r="EO58" s="5">
        <v>196</v>
      </c>
      <c r="EP58" s="5">
        <v>21</v>
      </c>
      <c r="EQ58" s="5">
        <v>206</v>
      </c>
      <c r="ER58" s="5">
        <v>21</v>
      </c>
      <c r="ES58" s="5">
        <v>218</v>
      </c>
      <c r="EU58" s="2"/>
      <c r="EV58" s="5">
        <v>21</v>
      </c>
      <c r="EW58" s="5">
        <v>200</v>
      </c>
      <c r="EX58" s="5">
        <v>21</v>
      </c>
      <c r="EY58" s="5">
        <v>185</v>
      </c>
      <c r="EZ58" s="5">
        <v>21</v>
      </c>
      <c r="FA58" s="5">
        <v>201</v>
      </c>
      <c r="FB58" s="5">
        <v>21</v>
      </c>
      <c r="FC58" s="5">
        <v>207</v>
      </c>
      <c r="FF58" s="5">
        <v>21</v>
      </c>
      <c r="FG58" s="5">
        <v>190</v>
      </c>
      <c r="FH58" s="5">
        <v>21</v>
      </c>
      <c r="FI58" s="5">
        <v>180</v>
      </c>
      <c r="FJ58" s="5">
        <v>21</v>
      </c>
      <c r="FK58" s="5">
        <v>187</v>
      </c>
      <c r="FL58" s="5">
        <v>21</v>
      </c>
      <c r="FM58" s="5">
        <v>201</v>
      </c>
      <c r="FP58" s="5">
        <v>21</v>
      </c>
      <c r="FQ58" s="5">
        <v>208</v>
      </c>
      <c r="FR58" s="5">
        <v>21</v>
      </c>
      <c r="FS58" s="5">
        <v>204</v>
      </c>
      <c r="FT58" s="5">
        <v>21</v>
      </c>
      <c r="FU58" s="5">
        <v>189</v>
      </c>
      <c r="FV58" s="5">
        <v>21</v>
      </c>
      <c r="FW58" s="5">
        <v>188</v>
      </c>
      <c r="FY58" s="2"/>
      <c r="FZ58" s="5">
        <v>21</v>
      </c>
      <c r="GA58" s="5">
        <v>193</v>
      </c>
      <c r="GB58" s="5">
        <v>21</v>
      </c>
      <c r="GC58" s="5">
        <v>207</v>
      </c>
      <c r="GD58" s="5">
        <v>21</v>
      </c>
      <c r="GE58" s="5">
        <v>202</v>
      </c>
      <c r="GF58" s="5">
        <v>21</v>
      </c>
      <c r="GG58" s="5">
        <v>188</v>
      </c>
      <c r="GJ58" s="5">
        <v>21</v>
      </c>
      <c r="GK58" s="5">
        <v>248</v>
      </c>
      <c r="GL58" s="5">
        <v>21</v>
      </c>
      <c r="GM58" s="5">
        <v>275</v>
      </c>
      <c r="GN58" s="5">
        <v>21</v>
      </c>
      <c r="GO58" s="5">
        <v>254</v>
      </c>
      <c r="GP58" s="5">
        <v>21</v>
      </c>
      <c r="GQ58" s="5">
        <v>234</v>
      </c>
      <c r="GT58" s="5">
        <v>21</v>
      </c>
      <c r="GU58" s="5">
        <v>180</v>
      </c>
      <c r="GV58" s="5">
        <v>21</v>
      </c>
      <c r="GW58" s="5">
        <v>172</v>
      </c>
      <c r="GX58" s="5">
        <v>21</v>
      </c>
      <c r="GY58" s="5">
        <v>169</v>
      </c>
      <c r="GZ58" s="5">
        <v>21</v>
      </c>
      <c r="HA58" s="5">
        <v>179</v>
      </c>
      <c r="HC58" s="2"/>
      <c r="HD58" s="5">
        <v>21</v>
      </c>
      <c r="HE58" s="5">
        <v>222</v>
      </c>
      <c r="HF58" s="5">
        <v>21</v>
      </c>
      <c r="HG58" s="5">
        <v>217</v>
      </c>
      <c r="HH58" s="5">
        <v>21</v>
      </c>
      <c r="HI58" s="5">
        <v>212</v>
      </c>
      <c r="HJ58" s="5">
        <v>21</v>
      </c>
      <c r="HK58" s="5">
        <v>213</v>
      </c>
      <c r="HN58" s="5">
        <v>21</v>
      </c>
      <c r="HO58" s="5">
        <v>204</v>
      </c>
      <c r="HP58" s="5">
        <v>21</v>
      </c>
      <c r="HQ58" s="5">
        <v>200</v>
      </c>
      <c r="HR58" s="5">
        <v>21</v>
      </c>
      <c r="HS58" s="5">
        <v>224</v>
      </c>
      <c r="HT58" s="5">
        <v>21</v>
      </c>
      <c r="HU58" s="5">
        <v>220</v>
      </c>
      <c r="HX58" s="5">
        <v>21</v>
      </c>
      <c r="HY58" s="5">
        <v>207</v>
      </c>
      <c r="HZ58" s="5">
        <v>21</v>
      </c>
      <c r="IA58" s="5">
        <v>246</v>
      </c>
      <c r="IB58" s="5">
        <v>21</v>
      </c>
      <c r="IC58" s="5">
        <v>215</v>
      </c>
      <c r="ID58" s="5">
        <v>21</v>
      </c>
      <c r="IE58" s="5">
        <v>224</v>
      </c>
      <c r="IG58" s="2"/>
      <c r="IH58" s="5">
        <v>21</v>
      </c>
      <c r="II58" s="5">
        <v>200</v>
      </c>
      <c r="IJ58" s="5">
        <v>21</v>
      </c>
      <c r="IK58" s="5">
        <v>197</v>
      </c>
      <c r="IL58" s="5">
        <v>21</v>
      </c>
      <c r="IM58" s="5">
        <v>211</v>
      </c>
      <c r="IN58" s="5">
        <v>21</v>
      </c>
      <c r="IO58" s="5">
        <v>199</v>
      </c>
      <c r="IR58" s="5">
        <v>21</v>
      </c>
      <c r="IS58" s="5">
        <v>241</v>
      </c>
      <c r="IT58" s="5">
        <v>21</v>
      </c>
      <c r="IU58" s="5">
        <v>244</v>
      </c>
      <c r="IV58" s="5">
        <v>21</v>
      </c>
      <c r="IW58" s="5">
        <v>256</v>
      </c>
      <c r="IX58" s="5">
        <v>21</v>
      </c>
      <c r="IY58" s="5">
        <v>259</v>
      </c>
      <c r="JB58" s="5">
        <v>21</v>
      </c>
      <c r="JC58" s="5">
        <v>405</v>
      </c>
      <c r="JD58" s="5">
        <v>21</v>
      </c>
      <c r="JE58" s="5">
        <v>366</v>
      </c>
      <c r="JF58" s="5">
        <v>21</v>
      </c>
      <c r="JG58" s="5">
        <v>404</v>
      </c>
      <c r="JH58" s="5">
        <v>21</v>
      </c>
      <c r="JI58" s="5">
        <v>388</v>
      </c>
      <c r="JK58" s="2"/>
      <c r="JL58" s="5">
        <v>21</v>
      </c>
      <c r="JM58" s="5">
        <v>194</v>
      </c>
      <c r="JN58" s="5">
        <v>21</v>
      </c>
      <c r="JO58" s="5">
        <v>194</v>
      </c>
      <c r="JP58" s="5">
        <v>21</v>
      </c>
      <c r="JQ58" s="5">
        <v>194</v>
      </c>
      <c r="JR58" s="5">
        <v>21</v>
      </c>
      <c r="JS58" s="5">
        <v>193</v>
      </c>
      <c r="JV58" s="5">
        <v>21</v>
      </c>
      <c r="JW58" s="5">
        <v>124</v>
      </c>
      <c r="JX58" s="5">
        <v>21</v>
      </c>
      <c r="JY58" s="5">
        <v>122</v>
      </c>
      <c r="JZ58" s="5">
        <v>21</v>
      </c>
      <c r="KA58" s="5">
        <v>121</v>
      </c>
      <c r="KB58" s="5">
        <v>21</v>
      </c>
      <c r="KC58" s="5">
        <v>120</v>
      </c>
      <c r="KF58" s="5">
        <v>21</v>
      </c>
      <c r="KG58" s="5">
        <v>242</v>
      </c>
      <c r="KH58" s="5">
        <v>21</v>
      </c>
      <c r="KI58" s="5">
        <v>238</v>
      </c>
      <c r="KJ58" s="5">
        <v>21</v>
      </c>
      <c r="KK58" s="5">
        <v>218</v>
      </c>
      <c r="KL58" s="5">
        <v>21</v>
      </c>
      <c r="KM58" s="5">
        <v>232</v>
      </c>
    </row>
    <row r="59" spans="1:299" x14ac:dyDescent="0.25">
      <c r="A59" s="2"/>
      <c r="B59" s="5">
        <v>22</v>
      </c>
      <c r="C59" s="5">
        <v>193</v>
      </c>
      <c r="D59" s="5">
        <v>22</v>
      </c>
      <c r="E59" s="5">
        <v>211</v>
      </c>
      <c r="F59" s="5">
        <v>22</v>
      </c>
      <c r="G59" s="5">
        <v>213</v>
      </c>
      <c r="H59" s="5">
        <v>22</v>
      </c>
      <c r="I59" s="5">
        <v>205</v>
      </c>
      <c r="L59" s="5">
        <v>22</v>
      </c>
      <c r="M59" s="5">
        <v>219</v>
      </c>
      <c r="N59" s="5">
        <v>22</v>
      </c>
      <c r="O59" s="5">
        <v>210</v>
      </c>
      <c r="P59" s="5">
        <v>22</v>
      </c>
      <c r="Q59" s="5">
        <v>201</v>
      </c>
      <c r="R59" s="5">
        <v>22</v>
      </c>
      <c r="S59" s="5">
        <v>204</v>
      </c>
      <c r="V59" s="5">
        <v>22</v>
      </c>
      <c r="W59" s="5">
        <v>203</v>
      </c>
      <c r="X59" s="5">
        <v>22</v>
      </c>
      <c r="Y59" s="5">
        <v>186</v>
      </c>
      <c r="Z59" s="5">
        <v>22</v>
      </c>
      <c r="AA59" s="5">
        <v>182</v>
      </c>
      <c r="AB59" s="5">
        <v>22</v>
      </c>
      <c r="AC59" s="5">
        <v>198</v>
      </c>
      <c r="AE59" s="2"/>
      <c r="AF59" s="5">
        <v>22</v>
      </c>
      <c r="AG59" s="5">
        <v>310</v>
      </c>
      <c r="AH59" s="5">
        <v>22</v>
      </c>
      <c r="AI59" s="5">
        <v>293</v>
      </c>
      <c r="AJ59" s="5">
        <v>22</v>
      </c>
      <c r="AK59" s="5">
        <v>251</v>
      </c>
      <c r="AL59" s="5">
        <v>22</v>
      </c>
      <c r="AM59" s="5">
        <v>222</v>
      </c>
      <c r="AP59" s="5">
        <v>22</v>
      </c>
      <c r="AQ59" s="5">
        <v>247</v>
      </c>
      <c r="AR59" s="5">
        <v>22</v>
      </c>
      <c r="AS59" s="5">
        <v>253</v>
      </c>
      <c r="AT59" s="5">
        <v>22</v>
      </c>
      <c r="AU59" s="5">
        <v>240</v>
      </c>
      <c r="AV59" s="5">
        <v>22</v>
      </c>
      <c r="AW59" s="5">
        <v>237</v>
      </c>
      <c r="AZ59" s="5">
        <v>22</v>
      </c>
      <c r="BA59" s="5">
        <v>192</v>
      </c>
      <c r="BB59" s="5">
        <v>22</v>
      </c>
      <c r="BC59" s="5">
        <v>210</v>
      </c>
      <c r="BD59" s="5">
        <v>22</v>
      </c>
      <c r="BE59" s="5">
        <v>186</v>
      </c>
      <c r="BF59" s="5">
        <v>22</v>
      </c>
      <c r="BG59" s="5">
        <v>185</v>
      </c>
      <c r="BJ59" s="5">
        <v>22</v>
      </c>
      <c r="BK59" s="5">
        <v>172</v>
      </c>
      <c r="BL59" s="5">
        <v>22</v>
      </c>
      <c r="BM59" s="5">
        <v>177</v>
      </c>
      <c r="BN59" s="5">
        <v>22</v>
      </c>
      <c r="BO59" s="5">
        <v>189</v>
      </c>
      <c r="BP59" s="5">
        <v>22</v>
      </c>
      <c r="BQ59" s="5">
        <v>190</v>
      </c>
      <c r="BT59" s="5">
        <v>22</v>
      </c>
      <c r="BU59" s="5">
        <v>189</v>
      </c>
      <c r="BV59" s="5">
        <v>22</v>
      </c>
      <c r="BW59" s="5">
        <v>191</v>
      </c>
      <c r="BX59" s="5">
        <v>22</v>
      </c>
      <c r="BY59" s="5">
        <v>188</v>
      </c>
      <c r="BZ59" s="5">
        <v>22</v>
      </c>
      <c r="CA59" s="5">
        <v>186</v>
      </c>
      <c r="CC59" s="2"/>
      <c r="CD59" s="5">
        <v>22</v>
      </c>
      <c r="CE59" s="5">
        <v>205</v>
      </c>
      <c r="CF59" s="5">
        <v>22</v>
      </c>
      <c r="CG59" s="5">
        <v>193</v>
      </c>
      <c r="CH59" s="5">
        <v>22</v>
      </c>
      <c r="CI59" s="5">
        <v>207</v>
      </c>
      <c r="CJ59" s="5">
        <v>22</v>
      </c>
      <c r="CK59" s="5">
        <v>222</v>
      </c>
      <c r="CN59" s="5">
        <v>22</v>
      </c>
      <c r="CO59" s="5">
        <v>211</v>
      </c>
      <c r="CP59" s="5">
        <v>22</v>
      </c>
      <c r="CQ59" s="5">
        <v>217</v>
      </c>
      <c r="CR59" s="5">
        <v>22</v>
      </c>
      <c r="CS59" s="5">
        <v>202</v>
      </c>
      <c r="CT59" s="5">
        <v>22</v>
      </c>
      <c r="CU59" s="5">
        <v>235</v>
      </c>
      <c r="CX59" s="5">
        <v>22</v>
      </c>
      <c r="CY59" s="5">
        <v>232</v>
      </c>
      <c r="CZ59" s="5">
        <v>22</v>
      </c>
      <c r="DA59" s="5">
        <v>238</v>
      </c>
      <c r="DB59" s="5">
        <v>22</v>
      </c>
      <c r="DC59" s="5">
        <v>250</v>
      </c>
      <c r="DD59" s="5">
        <v>22</v>
      </c>
      <c r="DE59" s="5">
        <v>241</v>
      </c>
      <c r="DH59" s="5">
        <v>22</v>
      </c>
      <c r="DI59" s="5">
        <v>221</v>
      </c>
      <c r="DJ59" s="5">
        <v>22</v>
      </c>
      <c r="DK59" s="5">
        <v>215</v>
      </c>
      <c r="DL59" s="5">
        <v>22</v>
      </c>
      <c r="DM59" s="5">
        <v>221</v>
      </c>
      <c r="DN59" s="5">
        <v>22</v>
      </c>
      <c r="DO59" s="5">
        <v>232</v>
      </c>
      <c r="DQ59" s="2"/>
      <c r="DR59" s="5">
        <v>22</v>
      </c>
      <c r="DS59" s="5">
        <v>236</v>
      </c>
      <c r="DT59" s="5">
        <v>22</v>
      </c>
      <c r="DU59" s="5">
        <v>218</v>
      </c>
      <c r="DV59" s="5">
        <v>22</v>
      </c>
      <c r="DW59" s="5">
        <v>226</v>
      </c>
      <c r="DX59" s="5">
        <v>22</v>
      </c>
      <c r="DY59" s="5">
        <v>241</v>
      </c>
      <c r="EB59" s="5">
        <v>22</v>
      </c>
      <c r="EC59" s="5">
        <v>195</v>
      </c>
      <c r="ED59" s="5">
        <v>22</v>
      </c>
      <c r="EE59" s="5">
        <v>204</v>
      </c>
      <c r="EF59" s="5">
        <v>22</v>
      </c>
      <c r="EG59" s="5">
        <v>202</v>
      </c>
      <c r="EH59" s="5">
        <v>22</v>
      </c>
      <c r="EI59" s="5">
        <v>198</v>
      </c>
      <c r="EL59" s="5">
        <v>22</v>
      </c>
      <c r="EM59" s="5">
        <v>199</v>
      </c>
      <c r="EN59" s="5">
        <v>22</v>
      </c>
      <c r="EO59" s="5">
        <v>196</v>
      </c>
      <c r="EP59" s="5">
        <v>22</v>
      </c>
      <c r="EQ59" s="5">
        <v>215</v>
      </c>
      <c r="ER59" s="5">
        <v>22</v>
      </c>
      <c r="ES59" s="5">
        <v>211</v>
      </c>
      <c r="EU59" s="2"/>
      <c r="EV59" s="5">
        <v>22</v>
      </c>
      <c r="EW59" s="5">
        <v>201</v>
      </c>
      <c r="EX59" s="5">
        <v>22</v>
      </c>
      <c r="EY59" s="5">
        <v>181</v>
      </c>
      <c r="EZ59" s="5">
        <v>22</v>
      </c>
      <c r="FA59" s="5">
        <v>208</v>
      </c>
      <c r="FB59" s="5">
        <v>22</v>
      </c>
      <c r="FC59" s="5">
        <v>217</v>
      </c>
      <c r="FF59" s="5">
        <v>22</v>
      </c>
      <c r="FG59" s="5">
        <v>190</v>
      </c>
      <c r="FH59" s="5">
        <v>22</v>
      </c>
      <c r="FI59" s="5">
        <v>186</v>
      </c>
      <c r="FJ59" s="5">
        <v>22</v>
      </c>
      <c r="FK59" s="5">
        <v>203</v>
      </c>
      <c r="FL59" s="5">
        <v>22</v>
      </c>
      <c r="FM59" s="5">
        <v>200</v>
      </c>
      <c r="FP59" s="5">
        <v>22</v>
      </c>
      <c r="FQ59" s="5">
        <v>208</v>
      </c>
      <c r="FR59" s="5">
        <v>22</v>
      </c>
      <c r="FS59" s="5">
        <v>200</v>
      </c>
      <c r="FT59" s="5">
        <v>22</v>
      </c>
      <c r="FU59" s="5">
        <v>194</v>
      </c>
      <c r="FV59" s="5">
        <v>22</v>
      </c>
      <c r="FW59" s="5">
        <v>195</v>
      </c>
      <c r="FY59" s="2"/>
      <c r="FZ59" s="5">
        <v>22</v>
      </c>
      <c r="GA59" s="5">
        <v>209</v>
      </c>
      <c r="GB59" s="5">
        <v>22</v>
      </c>
      <c r="GC59" s="5">
        <v>204</v>
      </c>
      <c r="GD59" s="5">
        <v>22</v>
      </c>
      <c r="GE59" s="5">
        <v>191</v>
      </c>
      <c r="GF59" s="5">
        <v>22</v>
      </c>
      <c r="GG59" s="5">
        <v>195</v>
      </c>
      <c r="GJ59" s="5">
        <v>22</v>
      </c>
      <c r="GK59" s="5">
        <v>249</v>
      </c>
      <c r="GL59" s="5">
        <v>22</v>
      </c>
      <c r="GM59" s="5">
        <v>250</v>
      </c>
      <c r="GN59" s="5">
        <v>22</v>
      </c>
      <c r="GO59" s="5">
        <v>253</v>
      </c>
      <c r="GP59" s="5">
        <v>22</v>
      </c>
      <c r="GQ59" s="5">
        <v>233</v>
      </c>
      <c r="GT59" s="5">
        <v>22</v>
      </c>
      <c r="GU59" s="5">
        <v>178</v>
      </c>
      <c r="GV59" s="5">
        <v>22</v>
      </c>
      <c r="GW59" s="5">
        <v>164</v>
      </c>
      <c r="GX59" s="5">
        <v>22</v>
      </c>
      <c r="GY59" s="5">
        <v>184</v>
      </c>
      <c r="GZ59" s="5">
        <v>22</v>
      </c>
      <c r="HA59" s="5">
        <v>169</v>
      </c>
      <c r="HC59" s="2"/>
      <c r="HD59" s="5">
        <v>22</v>
      </c>
      <c r="HE59" s="5">
        <v>218</v>
      </c>
      <c r="HF59" s="5">
        <v>22</v>
      </c>
      <c r="HG59" s="5">
        <v>209</v>
      </c>
      <c r="HH59" s="5">
        <v>22</v>
      </c>
      <c r="HI59" s="5">
        <v>210</v>
      </c>
      <c r="HJ59" s="5">
        <v>22</v>
      </c>
      <c r="HK59" s="5">
        <v>219</v>
      </c>
      <c r="HN59" s="5">
        <v>22</v>
      </c>
      <c r="HO59" s="5">
        <v>203</v>
      </c>
      <c r="HP59" s="5">
        <v>22</v>
      </c>
      <c r="HQ59" s="5">
        <v>204</v>
      </c>
      <c r="HR59" s="5">
        <v>22</v>
      </c>
      <c r="HS59" s="5">
        <v>221</v>
      </c>
      <c r="HT59" s="5">
        <v>22</v>
      </c>
      <c r="HU59" s="5">
        <v>241</v>
      </c>
      <c r="HX59" s="5">
        <v>22</v>
      </c>
      <c r="HY59" s="5">
        <v>213</v>
      </c>
      <c r="HZ59" s="5">
        <v>22</v>
      </c>
      <c r="IA59" s="5">
        <v>238</v>
      </c>
      <c r="IB59" s="5">
        <v>22</v>
      </c>
      <c r="IC59" s="5">
        <v>219</v>
      </c>
      <c r="ID59" s="5">
        <v>22</v>
      </c>
      <c r="IE59" s="5">
        <v>236</v>
      </c>
      <c r="IG59" s="2"/>
      <c r="IH59" s="5">
        <v>22</v>
      </c>
      <c r="II59" s="5">
        <v>200</v>
      </c>
      <c r="IJ59" s="5">
        <v>22</v>
      </c>
      <c r="IK59" s="5">
        <v>202</v>
      </c>
      <c r="IL59" s="5">
        <v>22</v>
      </c>
      <c r="IM59" s="5">
        <v>202</v>
      </c>
      <c r="IN59" s="5">
        <v>22</v>
      </c>
      <c r="IO59" s="5">
        <v>196</v>
      </c>
      <c r="IR59" s="5">
        <v>22</v>
      </c>
      <c r="IS59" s="5">
        <v>242</v>
      </c>
      <c r="IT59" s="5">
        <v>22</v>
      </c>
      <c r="IU59" s="5">
        <v>249</v>
      </c>
      <c r="IV59" s="5">
        <v>22</v>
      </c>
      <c r="IW59" s="5">
        <v>263</v>
      </c>
      <c r="IX59" s="5">
        <v>22</v>
      </c>
      <c r="IY59" s="5">
        <v>258</v>
      </c>
      <c r="JB59" s="5">
        <v>22</v>
      </c>
      <c r="JC59" s="5">
        <v>393</v>
      </c>
      <c r="JD59" s="5">
        <v>22</v>
      </c>
      <c r="JE59" s="5">
        <v>385</v>
      </c>
      <c r="JF59" s="5">
        <v>22</v>
      </c>
      <c r="JG59" s="5">
        <v>384</v>
      </c>
      <c r="JH59" s="5">
        <v>22</v>
      </c>
      <c r="JI59" s="5">
        <v>391</v>
      </c>
      <c r="JK59" s="2"/>
      <c r="JL59" s="5">
        <v>22</v>
      </c>
      <c r="JM59" s="5">
        <v>192</v>
      </c>
      <c r="JN59" s="5">
        <v>22</v>
      </c>
      <c r="JO59" s="5">
        <v>185</v>
      </c>
      <c r="JP59" s="5">
        <v>22</v>
      </c>
      <c r="JQ59" s="5">
        <v>187</v>
      </c>
      <c r="JR59" s="5">
        <v>22</v>
      </c>
      <c r="JS59" s="5">
        <v>193</v>
      </c>
      <c r="JV59" s="5">
        <v>22</v>
      </c>
      <c r="JW59" s="5">
        <v>129</v>
      </c>
      <c r="JX59" s="5">
        <v>22</v>
      </c>
      <c r="JY59" s="5">
        <v>118</v>
      </c>
      <c r="JZ59" s="5">
        <v>22</v>
      </c>
      <c r="KA59" s="5">
        <v>124</v>
      </c>
      <c r="KB59" s="5">
        <v>22</v>
      </c>
      <c r="KC59" s="5">
        <v>119</v>
      </c>
      <c r="KF59" s="5">
        <v>22</v>
      </c>
      <c r="KG59" s="5">
        <v>240</v>
      </c>
      <c r="KH59" s="5">
        <v>22</v>
      </c>
      <c r="KI59" s="5">
        <v>236</v>
      </c>
      <c r="KJ59" s="5">
        <v>22</v>
      </c>
      <c r="KK59" s="5">
        <v>220</v>
      </c>
      <c r="KL59" s="5">
        <v>22</v>
      </c>
      <c r="KM59" s="5">
        <v>230</v>
      </c>
    </row>
    <row r="60" spans="1:299" x14ac:dyDescent="0.25">
      <c r="A60" s="2"/>
      <c r="B60" s="5">
        <v>23</v>
      </c>
      <c r="C60" s="5">
        <v>193</v>
      </c>
      <c r="D60" s="5">
        <v>23</v>
      </c>
      <c r="E60" s="5">
        <v>212</v>
      </c>
      <c r="F60" s="5">
        <v>23</v>
      </c>
      <c r="G60" s="5">
        <v>216</v>
      </c>
      <c r="H60" s="5">
        <v>23</v>
      </c>
      <c r="I60" s="5">
        <v>237</v>
      </c>
      <c r="L60" s="5">
        <v>23</v>
      </c>
      <c r="M60" s="5">
        <v>205</v>
      </c>
      <c r="N60" s="5">
        <v>23</v>
      </c>
      <c r="O60" s="5">
        <v>218</v>
      </c>
      <c r="P60" s="5">
        <v>23</v>
      </c>
      <c r="Q60" s="5">
        <v>196</v>
      </c>
      <c r="R60" s="5">
        <v>23</v>
      </c>
      <c r="S60" s="5">
        <v>201</v>
      </c>
      <c r="V60" s="5">
        <v>23</v>
      </c>
      <c r="W60" s="5">
        <v>210</v>
      </c>
      <c r="X60" s="5">
        <v>23</v>
      </c>
      <c r="Y60" s="5">
        <v>182</v>
      </c>
      <c r="Z60" s="5">
        <v>23</v>
      </c>
      <c r="AA60" s="5">
        <v>185</v>
      </c>
      <c r="AB60" s="5">
        <v>23</v>
      </c>
      <c r="AC60" s="5">
        <v>206</v>
      </c>
      <c r="AE60" s="2"/>
      <c r="AF60" s="5">
        <v>23</v>
      </c>
      <c r="AG60" s="5">
        <v>297</v>
      </c>
      <c r="AH60" s="5">
        <v>23</v>
      </c>
      <c r="AI60" s="5">
        <v>282</v>
      </c>
      <c r="AJ60" s="5">
        <v>23</v>
      </c>
      <c r="AK60" s="5">
        <v>237</v>
      </c>
      <c r="AL60" s="5">
        <v>23</v>
      </c>
      <c r="AM60" s="5">
        <v>218</v>
      </c>
      <c r="AP60" s="5">
        <v>23</v>
      </c>
      <c r="AQ60" s="5">
        <v>246</v>
      </c>
      <c r="AR60" s="5">
        <v>23</v>
      </c>
      <c r="AS60" s="5">
        <v>231</v>
      </c>
      <c r="AT60" s="5">
        <v>23</v>
      </c>
      <c r="AU60" s="5">
        <v>254</v>
      </c>
      <c r="AV60" s="5">
        <v>23</v>
      </c>
      <c r="AW60" s="5">
        <v>232</v>
      </c>
      <c r="AZ60" s="5">
        <v>23</v>
      </c>
      <c r="BA60" s="5">
        <v>196</v>
      </c>
      <c r="BB60" s="5">
        <v>23</v>
      </c>
      <c r="BC60" s="5">
        <v>195</v>
      </c>
      <c r="BD60" s="5">
        <v>23</v>
      </c>
      <c r="BE60" s="5">
        <v>189</v>
      </c>
      <c r="BF60" s="5">
        <v>23</v>
      </c>
      <c r="BG60" s="5">
        <v>183</v>
      </c>
      <c r="BJ60" s="5">
        <v>23</v>
      </c>
      <c r="BK60" s="5">
        <v>182</v>
      </c>
      <c r="BL60" s="5">
        <v>23</v>
      </c>
      <c r="BM60" s="5">
        <v>174</v>
      </c>
      <c r="BN60" s="5">
        <v>23</v>
      </c>
      <c r="BO60" s="5">
        <v>188</v>
      </c>
      <c r="BP60" s="5">
        <v>23</v>
      </c>
      <c r="BQ60" s="5">
        <v>190</v>
      </c>
      <c r="BT60" s="5">
        <v>23</v>
      </c>
      <c r="BU60" s="5">
        <v>188</v>
      </c>
      <c r="BV60" s="5">
        <v>23</v>
      </c>
      <c r="BW60" s="5">
        <v>194</v>
      </c>
      <c r="BX60" s="5">
        <v>23</v>
      </c>
      <c r="BY60" s="5">
        <v>188</v>
      </c>
      <c r="BZ60" s="5">
        <v>23</v>
      </c>
      <c r="CA60" s="5">
        <v>183</v>
      </c>
      <c r="CC60" s="2"/>
      <c r="CD60" s="5">
        <v>23</v>
      </c>
      <c r="CE60" s="5">
        <v>199</v>
      </c>
      <c r="CF60" s="5">
        <v>23</v>
      </c>
      <c r="CG60" s="5">
        <v>200</v>
      </c>
      <c r="CH60" s="5">
        <v>23</v>
      </c>
      <c r="CI60" s="5">
        <v>203</v>
      </c>
      <c r="CJ60" s="5">
        <v>23</v>
      </c>
      <c r="CK60" s="5">
        <v>223</v>
      </c>
      <c r="CN60" s="5">
        <v>23</v>
      </c>
      <c r="CO60" s="5">
        <v>222</v>
      </c>
      <c r="CP60" s="5">
        <v>23</v>
      </c>
      <c r="CQ60" s="5">
        <v>210</v>
      </c>
      <c r="CR60" s="5">
        <v>23</v>
      </c>
      <c r="CS60" s="5">
        <v>210</v>
      </c>
      <c r="CT60" s="5">
        <v>23</v>
      </c>
      <c r="CU60" s="5">
        <v>218</v>
      </c>
      <c r="CX60" s="5">
        <v>23</v>
      </c>
      <c r="CY60" s="5">
        <v>235</v>
      </c>
      <c r="CZ60" s="5">
        <v>23</v>
      </c>
      <c r="DA60" s="5">
        <v>246</v>
      </c>
      <c r="DB60" s="5">
        <v>23</v>
      </c>
      <c r="DC60" s="5">
        <v>233</v>
      </c>
      <c r="DD60" s="5">
        <v>23</v>
      </c>
      <c r="DE60" s="5">
        <v>240</v>
      </c>
      <c r="DH60" s="5">
        <v>23</v>
      </c>
      <c r="DI60" s="5">
        <v>216</v>
      </c>
      <c r="DJ60" s="5">
        <v>23</v>
      </c>
      <c r="DK60" s="5">
        <v>216</v>
      </c>
      <c r="DL60" s="5">
        <v>23</v>
      </c>
      <c r="DM60" s="5">
        <v>215</v>
      </c>
      <c r="DN60" s="5">
        <v>23</v>
      </c>
      <c r="DO60" s="5">
        <v>223</v>
      </c>
      <c r="DQ60" s="2"/>
      <c r="DR60" s="5">
        <v>23</v>
      </c>
      <c r="DS60" s="5">
        <v>227</v>
      </c>
      <c r="DT60" s="5">
        <v>23</v>
      </c>
      <c r="DU60" s="5">
        <v>217</v>
      </c>
      <c r="DV60" s="5">
        <v>23</v>
      </c>
      <c r="DW60" s="5">
        <v>220</v>
      </c>
      <c r="DX60" s="5">
        <v>23</v>
      </c>
      <c r="DY60" s="5">
        <v>214</v>
      </c>
      <c r="EB60" s="5">
        <v>23</v>
      </c>
      <c r="EC60" s="5">
        <v>197</v>
      </c>
      <c r="ED60" s="5">
        <v>23</v>
      </c>
      <c r="EE60" s="5">
        <v>208</v>
      </c>
      <c r="EF60" s="5">
        <v>23</v>
      </c>
      <c r="EG60" s="5">
        <v>197</v>
      </c>
      <c r="EH60" s="5">
        <v>23</v>
      </c>
      <c r="EI60" s="5">
        <v>198</v>
      </c>
      <c r="EL60" s="5">
        <v>23</v>
      </c>
      <c r="EM60" s="5">
        <v>204</v>
      </c>
      <c r="EN60" s="5">
        <v>23</v>
      </c>
      <c r="EO60" s="5">
        <v>197</v>
      </c>
      <c r="EP60" s="5">
        <v>23</v>
      </c>
      <c r="EQ60" s="5">
        <v>204</v>
      </c>
      <c r="ER60" s="5">
        <v>23</v>
      </c>
      <c r="ES60" s="5">
        <v>208</v>
      </c>
      <c r="EU60" s="2"/>
      <c r="EV60" s="5">
        <v>23</v>
      </c>
      <c r="EW60" s="5">
        <v>197</v>
      </c>
      <c r="EX60" s="5">
        <v>23</v>
      </c>
      <c r="EY60" s="5">
        <v>184</v>
      </c>
      <c r="EZ60" s="5">
        <v>23</v>
      </c>
      <c r="FA60" s="5">
        <v>202</v>
      </c>
      <c r="FB60" s="5">
        <v>23</v>
      </c>
      <c r="FC60" s="5">
        <v>210</v>
      </c>
      <c r="FF60" s="5">
        <v>23</v>
      </c>
      <c r="FG60" s="5">
        <v>184</v>
      </c>
      <c r="FH60" s="5">
        <v>23</v>
      </c>
      <c r="FI60" s="5">
        <v>183</v>
      </c>
      <c r="FJ60" s="5">
        <v>23</v>
      </c>
      <c r="FK60" s="5">
        <v>205</v>
      </c>
      <c r="FL60" s="5">
        <v>23</v>
      </c>
      <c r="FM60" s="5">
        <v>207</v>
      </c>
      <c r="FP60" s="5">
        <v>23</v>
      </c>
      <c r="FQ60" s="5">
        <v>203</v>
      </c>
      <c r="FR60" s="5">
        <v>23</v>
      </c>
      <c r="FS60" s="5">
        <v>214</v>
      </c>
      <c r="FT60" s="5">
        <v>23</v>
      </c>
      <c r="FU60" s="5">
        <v>199</v>
      </c>
      <c r="FV60" s="5">
        <v>23</v>
      </c>
      <c r="FW60" s="5">
        <v>199</v>
      </c>
      <c r="FY60" s="2"/>
      <c r="FZ60" s="5">
        <v>23</v>
      </c>
      <c r="GA60" s="5">
        <v>206</v>
      </c>
      <c r="GB60" s="5">
        <v>23</v>
      </c>
      <c r="GC60" s="5">
        <v>210</v>
      </c>
      <c r="GD60" s="5">
        <v>23</v>
      </c>
      <c r="GE60" s="5">
        <v>195</v>
      </c>
      <c r="GF60" s="5">
        <v>23</v>
      </c>
      <c r="GG60" s="5">
        <v>190</v>
      </c>
      <c r="GJ60" s="5">
        <v>23</v>
      </c>
      <c r="GK60" s="5">
        <v>255</v>
      </c>
      <c r="GL60" s="5">
        <v>23</v>
      </c>
      <c r="GM60" s="5">
        <v>258</v>
      </c>
      <c r="GN60" s="5">
        <v>23</v>
      </c>
      <c r="GO60" s="5">
        <v>243</v>
      </c>
      <c r="GP60" s="5">
        <v>23</v>
      </c>
      <c r="GQ60" s="5">
        <v>238</v>
      </c>
      <c r="GT60" s="5">
        <v>23</v>
      </c>
      <c r="GU60" s="5">
        <v>175</v>
      </c>
      <c r="GV60" s="5">
        <v>23</v>
      </c>
      <c r="GW60" s="5">
        <v>180</v>
      </c>
      <c r="GX60" s="5">
        <v>23</v>
      </c>
      <c r="GY60" s="5">
        <v>169</v>
      </c>
      <c r="GZ60" s="5">
        <v>23</v>
      </c>
      <c r="HA60" s="5">
        <v>178</v>
      </c>
      <c r="HC60" s="2"/>
      <c r="HD60" s="5">
        <v>23</v>
      </c>
      <c r="HE60" s="5">
        <v>213</v>
      </c>
      <c r="HF60" s="5">
        <v>23</v>
      </c>
      <c r="HG60" s="5">
        <v>207</v>
      </c>
      <c r="HH60" s="5">
        <v>23</v>
      </c>
      <c r="HI60" s="5">
        <v>214</v>
      </c>
      <c r="HJ60" s="5">
        <v>23</v>
      </c>
      <c r="HK60" s="5">
        <v>200</v>
      </c>
      <c r="HN60" s="5">
        <v>23</v>
      </c>
      <c r="HO60" s="5">
        <v>192</v>
      </c>
      <c r="HP60" s="5">
        <v>23</v>
      </c>
      <c r="HQ60" s="5">
        <v>196</v>
      </c>
      <c r="HR60" s="5">
        <v>23</v>
      </c>
      <c r="HS60" s="5">
        <v>210</v>
      </c>
      <c r="HT60" s="5">
        <v>23</v>
      </c>
      <c r="HU60" s="5">
        <v>220</v>
      </c>
      <c r="HX60" s="5">
        <v>23</v>
      </c>
      <c r="HY60" s="5">
        <v>214</v>
      </c>
      <c r="HZ60" s="5">
        <v>23</v>
      </c>
      <c r="IA60" s="5">
        <v>243</v>
      </c>
      <c r="IB60" s="5">
        <v>23</v>
      </c>
      <c r="IC60" s="5">
        <v>216</v>
      </c>
      <c r="ID60" s="5">
        <v>23</v>
      </c>
      <c r="IE60" s="5">
        <v>211</v>
      </c>
      <c r="IG60" s="2"/>
      <c r="IH60" s="5">
        <v>23</v>
      </c>
      <c r="II60" s="5">
        <v>213</v>
      </c>
      <c r="IJ60" s="5">
        <v>23</v>
      </c>
      <c r="IK60" s="5">
        <v>215</v>
      </c>
      <c r="IL60" s="5">
        <v>23</v>
      </c>
      <c r="IM60" s="5">
        <v>214</v>
      </c>
      <c r="IN60" s="5">
        <v>23</v>
      </c>
      <c r="IO60" s="5">
        <v>210</v>
      </c>
      <c r="IR60" s="5">
        <v>23</v>
      </c>
      <c r="IS60" s="5">
        <v>255</v>
      </c>
      <c r="IT60" s="5">
        <v>23</v>
      </c>
      <c r="IU60" s="5">
        <v>261</v>
      </c>
      <c r="IV60" s="5">
        <v>23</v>
      </c>
      <c r="IW60" s="5">
        <v>252</v>
      </c>
      <c r="IX60" s="5">
        <v>23</v>
      </c>
      <c r="IY60" s="5">
        <v>251</v>
      </c>
      <c r="JB60" s="5">
        <v>23</v>
      </c>
      <c r="JC60" s="5">
        <v>397</v>
      </c>
      <c r="JD60" s="5">
        <v>23</v>
      </c>
      <c r="JE60" s="5">
        <v>387</v>
      </c>
      <c r="JF60" s="5">
        <v>23</v>
      </c>
      <c r="JG60" s="5">
        <v>387</v>
      </c>
      <c r="JH60" s="5">
        <v>23</v>
      </c>
      <c r="JI60" s="5">
        <v>397</v>
      </c>
      <c r="JK60" s="2"/>
      <c r="JL60" s="5">
        <v>23</v>
      </c>
      <c r="JM60" s="5">
        <v>190</v>
      </c>
      <c r="JN60" s="5">
        <v>23</v>
      </c>
      <c r="JO60" s="5">
        <v>193</v>
      </c>
      <c r="JP60" s="5">
        <v>23</v>
      </c>
      <c r="JQ60" s="5">
        <v>188</v>
      </c>
      <c r="JR60" s="5">
        <v>23</v>
      </c>
      <c r="JS60" s="5">
        <v>188</v>
      </c>
      <c r="JV60" s="5">
        <v>23</v>
      </c>
      <c r="JW60" s="5">
        <v>125</v>
      </c>
      <c r="JX60" s="5">
        <v>23</v>
      </c>
      <c r="JY60" s="5">
        <v>120</v>
      </c>
      <c r="JZ60" s="5">
        <v>23</v>
      </c>
      <c r="KA60" s="5">
        <v>121</v>
      </c>
      <c r="KB60" s="5">
        <v>23</v>
      </c>
      <c r="KC60" s="5">
        <v>119</v>
      </c>
      <c r="KF60" s="5">
        <v>23</v>
      </c>
      <c r="KG60" s="5">
        <v>241</v>
      </c>
      <c r="KH60" s="5">
        <v>23</v>
      </c>
      <c r="KI60" s="5">
        <v>236</v>
      </c>
      <c r="KJ60" s="5">
        <v>23</v>
      </c>
      <c r="KK60" s="5">
        <v>235</v>
      </c>
      <c r="KL60" s="5">
        <v>23</v>
      </c>
      <c r="KM60" s="5">
        <v>225</v>
      </c>
    </row>
    <row r="61" spans="1:299" x14ac:dyDescent="0.25">
      <c r="A61" s="2"/>
      <c r="B61" s="5">
        <v>24</v>
      </c>
      <c r="C61" s="5">
        <v>199</v>
      </c>
      <c r="D61" s="5">
        <v>24</v>
      </c>
      <c r="E61" s="5">
        <v>209</v>
      </c>
      <c r="F61" s="5">
        <v>24</v>
      </c>
      <c r="G61" s="5">
        <v>211</v>
      </c>
      <c r="H61" s="5">
        <v>24</v>
      </c>
      <c r="I61" s="5">
        <v>213</v>
      </c>
      <c r="L61" s="5">
        <v>24</v>
      </c>
      <c r="M61" s="5">
        <v>214</v>
      </c>
      <c r="N61" s="5">
        <v>24</v>
      </c>
      <c r="O61" s="5">
        <v>212</v>
      </c>
      <c r="P61" s="5">
        <v>24</v>
      </c>
      <c r="Q61" s="5">
        <v>193</v>
      </c>
      <c r="R61" s="5">
        <v>24</v>
      </c>
      <c r="S61" s="5">
        <v>206</v>
      </c>
      <c r="V61" s="5">
        <v>24</v>
      </c>
      <c r="W61" s="5">
        <v>197</v>
      </c>
      <c r="X61" s="5">
        <v>24</v>
      </c>
      <c r="Y61" s="5">
        <v>191</v>
      </c>
      <c r="Z61" s="5">
        <v>24</v>
      </c>
      <c r="AA61" s="5">
        <v>177</v>
      </c>
      <c r="AB61" s="5">
        <v>24</v>
      </c>
      <c r="AC61" s="5">
        <v>194</v>
      </c>
      <c r="AE61" s="2"/>
      <c r="AF61" s="5">
        <v>24</v>
      </c>
      <c r="AG61" s="5">
        <v>309</v>
      </c>
      <c r="AH61" s="5">
        <v>24</v>
      </c>
      <c r="AI61" s="5">
        <v>285</v>
      </c>
      <c r="AJ61" s="5">
        <v>24</v>
      </c>
      <c r="AK61" s="5">
        <v>246</v>
      </c>
      <c r="AL61" s="5">
        <v>24</v>
      </c>
      <c r="AM61" s="5">
        <v>225</v>
      </c>
      <c r="AP61" s="5">
        <v>24</v>
      </c>
      <c r="AQ61" s="5">
        <v>240</v>
      </c>
      <c r="AR61" s="5">
        <v>24</v>
      </c>
      <c r="AS61" s="5">
        <v>241</v>
      </c>
      <c r="AT61" s="5">
        <v>24</v>
      </c>
      <c r="AU61" s="5">
        <v>252</v>
      </c>
      <c r="AV61" s="5">
        <v>24</v>
      </c>
      <c r="AW61" s="5">
        <v>237</v>
      </c>
      <c r="AZ61" s="5">
        <v>24</v>
      </c>
      <c r="BA61" s="5">
        <v>220</v>
      </c>
      <c r="BB61" s="5">
        <v>24</v>
      </c>
      <c r="BC61" s="5">
        <v>215</v>
      </c>
      <c r="BD61" s="5">
        <v>24</v>
      </c>
      <c r="BE61" s="5">
        <v>186</v>
      </c>
      <c r="BF61" s="5">
        <v>24</v>
      </c>
      <c r="BG61" s="5">
        <v>198</v>
      </c>
      <c r="BJ61" s="5">
        <v>24</v>
      </c>
      <c r="BK61" s="5">
        <v>179</v>
      </c>
      <c r="BL61" s="5">
        <v>24</v>
      </c>
      <c r="BM61" s="5">
        <v>180</v>
      </c>
      <c r="BN61" s="5">
        <v>24</v>
      </c>
      <c r="BO61" s="5">
        <v>186</v>
      </c>
      <c r="BP61" s="5">
        <v>24</v>
      </c>
      <c r="BQ61" s="5">
        <v>183</v>
      </c>
      <c r="BT61" s="5">
        <v>24</v>
      </c>
      <c r="BU61" s="5">
        <v>191</v>
      </c>
      <c r="BV61" s="5">
        <v>24</v>
      </c>
      <c r="BW61" s="5">
        <v>189</v>
      </c>
      <c r="BX61" s="5">
        <v>24</v>
      </c>
      <c r="BY61" s="5">
        <v>183</v>
      </c>
      <c r="BZ61" s="5">
        <v>24</v>
      </c>
      <c r="CA61" s="5">
        <v>183</v>
      </c>
      <c r="CC61" s="2"/>
      <c r="CD61" s="5">
        <v>24</v>
      </c>
      <c r="CE61" s="5">
        <v>199</v>
      </c>
      <c r="CF61" s="5">
        <v>24</v>
      </c>
      <c r="CG61" s="5">
        <v>203</v>
      </c>
      <c r="CH61" s="5">
        <v>24</v>
      </c>
      <c r="CI61" s="5">
        <v>205</v>
      </c>
      <c r="CJ61" s="5">
        <v>24</v>
      </c>
      <c r="CK61" s="5">
        <v>217</v>
      </c>
      <c r="CN61" s="5">
        <v>24</v>
      </c>
      <c r="CO61" s="5">
        <v>215</v>
      </c>
      <c r="CP61" s="5">
        <v>24</v>
      </c>
      <c r="CQ61" s="5">
        <v>209</v>
      </c>
      <c r="CR61" s="5">
        <v>24</v>
      </c>
      <c r="CS61" s="5">
        <v>203</v>
      </c>
      <c r="CT61" s="5">
        <v>24</v>
      </c>
      <c r="CU61" s="5">
        <v>240</v>
      </c>
      <c r="CX61" s="5">
        <v>24</v>
      </c>
      <c r="CY61" s="5">
        <v>230</v>
      </c>
      <c r="CZ61" s="5">
        <v>24</v>
      </c>
      <c r="DA61" s="5">
        <v>235</v>
      </c>
      <c r="DB61" s="5">
        <v>24</v>
      </c>
      <c r="DC61" s="5">
        <v>244</v>
      </c>
      <c r="DD61" s="5">
        <v>24</v>
      </c>
      <c r="DE61" s="5">
        <v>236</v>
      </c>
      <c r="DH61" s="5">
        <v>24</v>
      </c>
      <c r="DI61" s="5">
        <v>217</v>
      </c>
      <c r="DJ61" s="5">
        <v>24</v>
      </c>
      <c r="DK61" s="5">
        <v>222</v>
      </c>
      <c r="DL61" s="5">
        <v>24</v>
      </c>
      <c r="DM61" s="5">
        <v>226</v>
      </c>
      <c r="DN61" s="5">
        <v>24</v>
      </c>
      <c r="DO61" s="5">
        <v>214</v>
      </c>
      <c r="DQ61" s="2"/>
      <c r="DR61" s="5">
        <v>24</v>
      </c>
      <c r="DS61" s="5">
        <v>227</v>
      </c>
      <c r="DT61" s="5">
        <v>24</v>
      </c>
      <c r="DU61" s="5">
        <v>217</v>
      </c>
      <c r="DV61" s="5">
        <v>24</v>
      </c>
      <c r="DW61" s="5">
        <v>217</v>
      </c>
      <c r="DX61" s="5">
        <v>24</v>
      </c>
      <c r="DY61" s="5">
        <v>215</v>
      </c>
      <c r="EB61" s="5">
        <v>24</v>
      </c>
      <c r="EC61" s="5">
        <v>195</v>
      </c>
      <c r="ED61" s="5">
        <v>24</v>
      </c>
      <c r="EE61" s="5">
        <v>204</v>
      </c>
      <c r="EF61" s="5">
        <v>24</v>
      </c>
      <c r="EG61" s="5">
        <v>204</v>
      </c>
      <c r="EH61" s="5">
        <v>24</v>
      </c>
      <c r="EI61" s="5">
        <v>200</v>
      </c>
      <c r="EL61" s="5">
        <v>24</v>
      </c>
      <c r="EM61" s="5">
        <v>197</v>
      </c>
      <c r="EN61" s="5">
        <v>24</v>
      </c>
      <c r="EO61" s="5">
        <v>196</v>
      </c>
      <c r="EP61" s="5">
        <v>24</v>
      </c>
      <c r="EQ61" s="5">
        <v>204</v>
      </c>
      <c r="ER61" s="5">
        <v>24</v>
      </c>
      <c r="ES61" s="5">
        <v>214</v>
      </c>
      <c r="EU61" s="2"/>
      <c r="EV61" s="5">
        <v>24</v>
      </c>
      <c r="EW61" s="5">
        <v>198</v>
      </c>
      <c r="EX61" s="5">
        <v>24</v>
      </c>
      <c r="EY61" s="5">
        <v>191</v>
      </c>
      <c r="EZ61" s="5">
        <v>24</v>
      </c>
      <c r="FA61" s="5">
        <v>195</v>
      </c>
      <c r="FB61" s="5">
        <v>24</v>
      </c>
      <c r="FC61" s="5">
        <v>219</v>
      </c>
      <c r="FF61" s="5">
        <v>24</v>
      </c>
      <c r="FG61" s="5">
        <v>191</v>
      </c>
      <c r="FH61" s="5">
        <v>24</v>
      </c>
      <c r="FI61" s="5">
        <v>190</v>
      </c>
      <c r="FJ61" s="5">
        <v>24</v>
      </c>
      <c r="FK61" s="5">
        <v>198</v>
      </c>
      <c r="FL61" s="5">
        <v>24</v>
      </c>
      <c r="FM61" s="5">
        <v>194</v>
      </c>
      <c r="FP61" s="5">
        <v>24</v>
      </c>
      <c r="FQ61" s="5">
        <v>202</v>
      </c>
      <c r="FR61" s="5">
        <v>24</v>
      </c>
      <c r="FS61" s="5">
        <v>207</v>
      </c>
      <c r="FT61" s="5">
        <v>24</v>
      </c>
      <c r="FU61" s="5">
        <v>212</v>
      </c>
      <c r="FV61" s="5">
        <v>24</v>
      </c>
      <c r="FW61" s="5">
        <v>198</v>
      </c>
      <c r="FY61" s="2"/>
      <c r="FZ61" s="5">
        <v>24</v>
      </c>
      <c r="GA61" s="5">
        <v>201</v>
      </c>
      <c r="GB61" s="5">
        <v>24</v>
      </c>
      <c r="GC61" s="5">
        <v>218</v>
      </c>
      <c r="GD61" s="5">
        <v>24</v>
      </c>
      <c r="GE61" s="5">
        <v>189</v>
      </c>
      <c r="GF61" s="5">
        <v>24</v>
      </c>
      <c r="GG61" s="5">
        <v>185</v>
      </c>
      <c r="GJ61" s="5">
        <v>24</v>
      </c>
      <c r="GK61" s="5">
        <v>228</v>
      </c>
      <c r="GL61" s="5">
        <v>24</v>
      </c>
      <c r="GM61" s="5">
        <v>232</v>
      </c>
      <c r="GN61" s="5">
        <v>24</v>
      </c>
      <c r="GO61" s="5">
        <v>254</v>
      </c>
      <c r="GP61" s="5">
        <v>24</v>
      </c>
      <c r="GQ61" s="5">
        <v>248</v>
      </c>
      <c r="GT61" s="5">
        <v>24</v>
      </c>
      <c r="GU61" s="5">
        <v>177</v>
      </c>
      <c r="GV61" s="5">
        <v>24</v>
      </c>
      <c r="GW61" s="5">
        <v>184</v>
      </c>
      <c r="GX61" s="5">
        <v>24</v>
      </c>
      <c r="GY61" s="5">
        <v>174</v>
      </c>
      <c r="GZ61" s="5">
        <v>24</v>
      </c>
      <c r="HA61" s="5">
        <v>179</v>
      </c>
      <c r="HC61" s="2"/>
      <c r="HD61" s="5">
        <v>24</v>
      </c>
      <c r="HE61" s="5">
        <v>210</v>
      </c>
      <c r="HF61" s="5">
        <v>24</v>
      </c>
      <c r="HG61" s="5">
        <v>207</v>
      </c>
      <c r="HH61" s="5">
        <v>24</v>
      </c>
      <c r="HI61" s="5">
        <v>212</v>
      </c>
      <c r="HJ61" s="5">
        <v>24</v>
      </c>
      <c r="HK61" s="5">
        <v>199</v>
      </c>
      <c r="HN61" s="5">
        <v>24</v>
      </c>
      <c r="HO61" s="5">
        <v>196</v>
      </c>
      <c r="HP61" s="5">
        <v>24</v>
      </c>
      <c r="HQ61" s="5">
        <v>212</v>
      </c>
      <c r="HR61" s="5">
        <v>24</v>
      </c>
      <c r="HS61" s="5">
        <v>209</v>
      </c>
      <c r="HT61" s="5">
        <v>24</v>
      </c>
      <c r="HU61" s="5">
        <v>226</v>
      </c>
      <c r="HX61" s="5">
        <v>24</v>
      </c>
      <c r="HY61" s="5">
        <v>227</v>
      </c>
      <c r="HZ61" s="5">
        <v>24</v>
      </c>
      <c r="IA61" s="5">
        <v>246</v>
      </c>
      <c r="IB61" s="5">
        <v>24</v>
      </c>
      <c r="IC61" s="5">
        <v>221</v>
      </c>
      <c r="ID61" s="5">
        <v>24</v>
      </c>
      <c r="IE61" s="5">
        <v>222</v>
      </c>
      <c r="IG61" s="2"/>
      <c r="IH61" s="5">
        <v>24</v>
      </c>
      <c r="II61" s="5">
        <v>209</v>
      </c>
      <c r="IJ61" s="5">
        <v>24</v>
      </c>
      <c r="IK61" s="5">
        <v>202</v>
      </c>
      <c r="IL61" s="5">
        <v>24</v>
      </c>
      <c r="IM61" s="5">
        <v>205</v>
      </c>
      <c r="IN61" s="5">
        <v>24</v>
      </c>
      <c r="IO61" s="5">
        <v>217</v>
      </c>
      <c r="IR61" s="5">
        <v>24</v>
      </c>
      <c r="IS61" s="5">
        <v>248</v>
      </c>
      <c r="IT61" s="5">
        <v>24</v>
      </c>
      <c r="IU61" s="5">
        <v>243</v>
      </c>
      <c r="IV61" s="5">
        <v>24</v>
      </c>
      <c r="IW61" s="5">
        <v>248</v>
      </c>
      <c r="IX61" s="5">
        <v>24</v>
      </c>
      <c r="IY61" s="5">
        <v>266</v>
      </c>
      <c r="JB61" s="5">
        <v>24</v>
      </c>
      <c r="JC61" s="5">
        <v>383</v>
      </c>
      <c r="JD61" s="5">
        <v>24</v>
      </c>
      <c r="JE61" s="5">
        <v>394</v>
      </c>
      <c r="JF61" s="5">
        <v>24</v>
      </c>
      <c r="JG61" s="5">
        <v>391</v>
      </c>
      <c r="JH61" s="5">
        <v>24</v>
      </c>
      <c r="JI61" s="5">
        <v>391</v>
      </c>
      <c r="JK61" s="2"/>
      <c r="JL61" s="5">
        <v>24</v>
      </c>
      <c r="JM61" s="5">
        <v>188</v>
      </c>
      <c r="JN61" s="5">
        <v>24</v>
      </c>
      <c r="JO61" s="5">
        <v>183</v>
      </c>
      <c r="JP61" s="5">
        <v>24</v>
      </c>
      <c r="JQ61" s="5">
        <v>189</v>
      </c>
      <c r="JR61" s="5">
        <v>24</v>
      </c>
      <c r="JS61" s="5">
        <v>187</v>
      </c>
      <c r="JV61" s="5">
        <v>24</v>
      </c>
      <c r="JW61" s="5">
        <v>123</v>
      </c>
      <c r="JX61" s="5">
        <v>24</v>
      </c>
      <c r="JY61" s="5">
        <v>121</v>
      </c>
      <c r="JZ61" s="5">
        <v>24</v>
      </c>
      <c r="KA61" s="5">
        <v>123</v>
      </c>
      <c r="KB61" s="5">
        <v>24</v>
      </c>
      <c r="KC61" s="5">
        <v>117</v>
      </c>
      <c r="KF61" s="5">
        <v>24</v>
      </c>
      <c r="KG61" s="5">
        <v>238</v>
      </c>
      <c r="KH61" s="5">
        <v>24</v>
      </c>
      <c r="KI61" s="5">
        <v>238</v>
      </c>
      <c r="KJ61" s="5">
        <v>24</v>
      </c>
      <c r="KK61" s="5">
        <v>216</v>
      </c>
      <c r="KL61" s="5">
        <v>24</v>
      </c>
      <c r="KM61" s="5">
        <v>224</v>
      </c>
    </row>
    <row r="62" spans="1:299" x14ac:dyDescent="0.25">
      <c r="A62" s="2"/>
      <c r="B62" s="5">
        <v>25</v>
      </c>
      <c r="C62" s="5">
        <v>224</v>
      </c>
      <c r="D62" s="5">
        <v>25</v>
      </c>
      <c r="E62" s="5">
        <v>216</v>
      </c>
      <c r="F62" s="5">
        <v>25</v>
      </c>
      <c r="G62" s="5">
        <v>191</v>
      </c>
      <c r="H62" s="5">
        <v>25</v>
      </c>
      <c r="I62" s="5">
        <v>226</v>
      </c>
      <c r="L62" s="5">
        <v>25</v>
      </c>
      <c r="M62" s="5">
        <v>218</v>
      </c>
      <c r="N62" s="5">
        <v>25</v>
      </c>
      <c r="O62" s="5">
        <v>212</v>
      </c>
      <c r="P62" s="5">
        <v>25</v>
      </c>
      <c r="Q62" s="5">
        <v>189</v>
      </c>
      <c r="R62" s="5">
        <v>25</v>
      </c>
      <c r="S62" s="5">
        <v>208</v>
      </c>
      <c r="V62" s="5">
        <v>25</v>
      </c>
      <c r="W62" s="5">
        <v>204</v>
      </c>
      <c r="X62" s="5">
        <v>25</v>
      </c>
      <c r="Y62" s="5">
        <v>197</v>
      </c>
      <c r="Z62" s="5">
        <v>25</v>
      </c>
      <c r="AA62" s="5">
        <v>180</v>
      </c>
      <c r="AB62" s="5">
        <v>25</v>
      </c>
      <c r="AC62" s="5">
        <v>194</v>
      </c>
      <c r="AE62" s="2"/>
      <c r="AF62" s="5">
        <v>25</v>
      </c>
      <c r="AG62" s="5">
        <v>328</v>
      </c>
      <c r="AH62" s="5">
        <v>25</v>
      </c>
      <c r="AI62" s="5">
        <v>319</v>
      </c>
      <c r="AJ62" s="5">
        <v>25</v>
      </c>
      <c r="AK62" s="5">
        <v>230</v>
      </c>
      <c r="AL62" s="5">
        <v>25</v>
      </c>
      <c r="AM62" s="5">
        <v>238</v>
      </c>
      <c r="AP62" s="5">
        <v>25</v>
      </c>
      <c r="AQ62" s="5">
        <v>252</v>
      </c>
      <c r="AR62" s="5">
        <v>25</v>
      </c>
      <c r="AS62" s="5">
        <v>237</v>
      </c>
      <c r="AT62" s="5">
        <v>25</v>
      </c>
      <c r="AU62" s="5">
        <v>230</v>
      </c>
      <c r="AV62" s="5">
        <v>25</v>
      </c>
      <c r="AW62" s="5">
        <v>237</v>
      </c>
      <c r="AZ62" s="5">
        <v>25</v>
      </c>
      <c r="BA62" s="5">
        <v>198</v>
      </c>
      <c r="BB62" s="5">
        <v>25</v>
      </c>
      <c r="BC62" s="5">
        <v>199</v>
      </c>
      <c r="BD62" s="5">
        <v>25</v>
      </c>
      <c r="BE62" s="5">
        <v>190</v>
      </c>
      <c r="BF62" s="5">
        <v>25</v>
      </c>
      <c r="BG62" s="5">
        <v>196</v>
      </c>
      <c r="BJ62" s="5">
        <v>25</v>
      </c>
      <c r="BK62" s="5">
        <v>174</v>
      </c>
      <c r="BL62" s="5">
        <v>25</v>
      </c>
      <c r="BM62" s="5">
        <v>175</v>
      </c>
      <c r="BN62" s="5">
        <v>25</v>
      </c>
      <c r="BO62" s="5">
        <v>185</v>
      </c>
      <c r="BP62" s="5">
        <v>25</v>
      </c>
      <c r="BQ62" s="5">
        <v>181</v>
      </c>
      <c r="BT62" s="5">
        <v>25</v>
      </c>
      <c r="BU62" s="5">
        <v>185</v>
      </c>
      <c r="BV62" s="5">
        <v>25</v>
      </c>
      <c r="BW62" s="5">
        <v>183</v>
      </c>
      <c r="BX62" s="5">
        <v>25</v>
      </c>
      <c r="BY62" s="5">
        <v>185</v>
      </c>
      <c r="BZ62" s="5">
        <v>25</v>
      </c>
      <c r="CA62" s="5">
        <v>183</v>
      </c>
      <c r="CC62" s="2"/>
      <c r="CD62" s="5">
        <v>25</v>
      </c>
      <c r="CE62" s="5">
        <v>202</v>
      </c>
      <c r="CF62" s="5">
        <v>25</v>
      </c>
      <c r="CG62" s="5">
        <v>191</v>
      </c>
      <c r="CH62" s="5">
        <v>25</v>
      </c>
      <c r="CI62" s="5">
        <v>205</v>
      </c>
      <c r="CJ62" s="5">
        <v>25</v>
      </c>
      <c r="CK62" s="5">
        <v>216</v>
      </c>
      <c r="CN62" s="5">
        <v>25</v>
      </c>
      <c r="CO62" s="5">
        <v>225</v>
      </c>
      <c r="CP62" s="5">
        <v>25</v>
      </c>
      <c r="CQ62" s="5">
        <v>205</v>
      </c>
      <c r="CR62" s="5">
        <v>25</v>
      </c>
      <c r="CS62" s="5">
        <v>209</v>
      </c>
      <c r="CT62" s="5">
        <v>25</v>
      </c>
      <c r="CU62" s="5">
        <v>223</v>
      </c>
      <c r="CX62" s="5">
        <v>25</v>
      </c>
      <c r="CY62" s="5">
        <v>250</v>
      </c>
      <c r="CZ62" s="5">
        <v>25</v>
      </c>
      <c r="DA62" s="5">
        <v>251</v>
      </c>
      <c r="DB62" s="5">
        <v>25</v>
      </c>
      <c r="DC62" s="5">
        <v>237</v>
      </c>
      <c r="DD62" s="5">
        <v>25</v>
      </c>
      <c r="DE62" s="5">
        <v>228</v>
      </c>
      <c r="DH62" s="5">
        <v>25</v>
      </c>
      <c r="DI62" s="5">
        <v>208</v>
      </c>
      <c r="DJ62" s="5">
        <v>25</v>
      </c>
      <c r="DK62" s="5">
        <v>212</v>
      </c>
      <c r="DL62" s="5">
        <v>25</v>
      </c>
      <c r="DM62" s="5">
        <v>218</v>
      </c>
      <c r="DN62" s="5">
        <v>25</v>
      </c>
      <c r="DO62" s="5">
        <v>213</v>
      </c>
      <c r="DQ62" s="2"/>
      <c r="DR62" s="5">
        <v>25</v>
      </c>
      <c r="DS62" s="5">
        <v>229</v>
      </c>
      <c r="DT62" s="5">
        <v>25</v>
      </c>
      <c r="DU62" s="5">
        <v>222</v>
      </c>
      <c r="DV62" s="5">
        <v>25</v>
      </c>
      <c r="DW62" s="5">
        <v>249</v>
      </c>
      <c r="DX62" s="5">
        <v>25</v>
      </c>
      <c r="DY62" s="5">
        <v>225</v>
      </c>
      <c r="EB62" s="5">
        <v>25</v>
      </c>
      <c r="EC62" s="5">
        <v>199</v>
      </c>
      <c r="ED62" s="5">
        <v>25</v>
      </c>
      <c r="EE62" s="5">
        <v>199</v>
      </c>
      <c r="EF62" s="5">
        <v>25</v>
      </c>
      <c r="EG62" s="5">
        <v>204</v>
      </c>
      <c r="EH62" s="5">
        <v>25</v>
      </c>
      <c r="EI62" s="5">
        <v>200</v>
      </c>
      <c r="EL62" s="5">
        <v>25</v>
      </c>
      <c r="EM62" s="5">
        <v>201</v>
      </c>
      <c r="EN62" s="5">
        <v>25</v>
      </c>
      <c r="EO62" s="5">
        <v>211</v>
      </c>
      <c r="EP62" s="5">
        <v>25</v>
      </c>
      <c r="EQ62" s="5">
        <v>209</v>
      </c>
      <c r="ER62" s="5">
        <v>25</v>
      </c>
      <c r="ES62" s="5">
        <v>208</v>
      </c>
      <c r="EU62" s="2"/>
      <c r="EV62" s="5">
        <v>25</v>
      </c>
      <c r="EW62" s="5">
        <v>215</v>
      </c>
      <c r="EX62" s="5">
        <v>25</v>
      </c>
      <c r="EY62" s="5">
        <v>180</v>
      </c>
      <c r="EZ62" s="5">
        <v>25</v>
      </c>
      <c r="FA62" s="5">
        <v>201</v>
      </c>
      <c r="FB62" s="5">
        <v>25</v>
      </c>
      <c r="FC62" s="5">
        <v>215</v>
      </c>
      <c r="FF62" s="5">
        <v>25</v>
      </c>
      <c r="FG62" s="5">
        <v>185</v>
      </c>
      <c r="FH62" s="5">
        <v>25</v>
      </c>
      <c r="FI62" s="5">
        <v>186</v>
      </c>
      <c r="FJ62" s="5">
        <v>25</v>
      </c>
      <c r="FK62" s="5">
        <v>192</v>
      </c>
      <c r="FL62" s="5">
        <v>25</v>
      </c>
      <c r="FM62" s="5">
        <v>203</v>
      </c>
      <c r="FP62" s="5">
        <v>25</v>
      </c>
      <c r="FQ62" s="5">
        <v>196</v>
      </c>
      <c r="FR62" s="5">
        <v>25</v>
      </c>
      <c r="FS62" s="5">
        <v>196</v>
      </c>
      <c r="FT62" s="5">
        <v>25</v>
      </c>
      <c r="FU62" s="5">
        <v>225</v>
      </c>
      <c r="FV62" s="5">
        <v>25</v>
      </c>
      <c r="FW62" s="5">
        <v>198</v>
      </c>
      <c r="FY62" s="2"/>
      <c r="FZ62" s="5">
        <v>25</v>
      </c>
      <c r="GA62" s="5">
        <v>201</v>
      </c>
      <c r="GB62" s="5">
        <v>25</v>
      </c>
      <c r="GC62" s="5">
        <v>197</v>
      </c>
      <c r="GD62" s="5">
        <v>25</v>
      </c>
      <c r="GE62" s="5">
        <v>184</v>
      </c>
      <c r="GF62" s="5">
        <v>25</v>
      </c>
      <c r="GG62" s="5">
        <v>189</v>
      </c>
      <c r="GJ62" s="5">
        <v>25</v>
      </c>
      <c r="GK62" s="5">
        <v>244</v>
      </c>
      <c r="GL62" s="5">
        <v>25</v>
      </c>
      <c r="GM62" s="5">
        <v>265</v>
      </c>
      <c r="GN62" s="5">
        <v>25</v>
      </c>
      <c r="GO62" s="5">
        <v>263</v>
      </c>
      <c r="GP62" s="5">
        <v>25</v>
      </c>
      <c r="GQ62" s="5">
        <v>251</v>
      </c>
      <c r="GT62" s="5">
        <v>25</v>
      </c>
      <c r="GU62" s="5">
        <v>184</v>
      </c>
      <c r="GV62" s="5">
        <v>25</v>
      </c>
      <c r="GW62" s="5">
        <v>170</v>
      </c>
      <c r="GX62" s="5">
        <v>25</v>
      </c>
      <c r="GY62" s="5">
        <v>180</v>
      </c>
      <c r="GZ62" s="5">
        <v>25</v>
      </c>
      <c r="HA62" s="5">
        <v>187</v>
      </c>
      <c r="HC62" s="2"/>
      <c r="HD62" s="5">
        <v>25</v>
      </c>
      <c r="HE62" s="5">
        <v>210</v>
      </c>
      <c r="HF62" s="5">
        <v>25</v>
      </c>
      <c r="HG62" s="5">
        <v>206</v>
      </c>
      <c r="HH62" s="5">
        <v>25</v>
      </c>
      <c r="HI62" s="5">
        <v>234</v>
      </c>
      <c r="HJ62" s="5">
        <v>25</v>
      </c>
      <c r="HK62" s="5">
        <v>204</v>
      </c>
      <c r="HN62" s="5">
        <v>25</v>
      </c>
      <c r="HO62" s="5">
        <v>209</v>
      </c>
      <c r="HP62" s="5">
        <v>25</v>
      </c>
      <c r="HQ62" s="5">
        <v>202</v>
      </c>
      <c r="HR62" s="5">
        <v>25</v>
      </c>
      <c r="HS62" s="5">
        <v>208</v>
      </c>
      <c r="HT62" s="5">
        <v>25</v>
      </c>
      <c r="HU62" s="5">
        <v>220</v>
      </c>
      <c r="HX62" s="5">
        <v>25</v>
      </c>
      <c r="HY62" s="5">
        <v>216</v>
      </c>
      <c r="HZ62" s="5">
        <v>25</v>
      </c>
      <c r="IA62" s="5">
        <v>237</v>
      </c>
      <c r="IB62" s="5">
        <v>25</v>
      </c>
      <c r="IC62" s="5">
        <v>221</v>
      </c>
      <c r="ID62" s="5">
        <v>25</v>
      </c>
      <c r="IE62" s="5">
        <v>226</v>
      </c>
      <c r="IG62" s="2"/>
      <c r="IH62" s="5">
        <v>25</v>
      </c>
      <c r="II62" s="5">
        <v>203</v>
      </c>
      <c r="IJ62" s="5">
        <v>25</v>
      </c>
      <c r="IK62" s="5">
        <v>219</v>
      </c>
      <c r="IL62" s="5">
        <v>25</v>
      </c>
      <c r="IM62" s="5">
        <v>214</v>
      </c>
      <c r="IN62" s="5">
        <v>25</v>
      </c>
      <c r="IO62" s="5">
        <v>205</v>
      </c>
      <c r="IR62" s="5">
        <v>25</v>
      </c>
      <c r="IS62" s="5">
        <v>241</v>
      </c>
      <c r="IT62" s="5">
        <v>25</v>
      </c>
      <c r="IU62" s="5">
        <v>247</v>
      </c>
      <c r="IV62" s="5">
        <v>25</v>
      </c>
      <c r="IW62" s="5">
        <v>250</v>
      </c>
      <c r="IX62" s="5">
        <v>25</v>
      </c>
      <c r="IY62" s="5">
        <v>251</v>
      </c>
      <c r="JB62" s="5">
        <v>25</v>
      </c>
      <c r="JC62" s="5">
        <v>352</v>
      </c>
      <c r="JD62" s="5">
        <v>25</v>
      </c>
      <c r="JE62" s="5">
        <v>400</v>
      </c>
      <c r="JF62" s="5">
        <v>25</v>
      </c>
      <c r="JG62" s="5">
        <v>416</v>
      </c>
      <c r="JH62" s="5">
        <v>25</v>
      </c>
      <c r="JI62" s="5">
        <v>390</v>
      </c>
      <c r="JK62" s="2"/>
      <c r="JL62" s="5">
        <v>25</v>
      </c>
      <c r="JM62" s="5">
        <v>192</v>
      </c>
      <c r="JN62" s="5">
        <v>25</v>
      </c>
      <c r="JO62" s="5">
        <v>187</v>
      </c>
      <c r="JP62" s="5">
        <v>25</v>
      </c>
      <c r="JQ62" s="5">
        <v>184</v>
      </c>
      <c r="JR62" s="5">
        <v>25</v>
      </c>
      <c r="JS62" s="5">
        <v>188</v>
      </c>
      <c r="JV62" s="5">
        <v>25</v>
      </c>
      <c r="JW62" s="5">
        <v>121</v>
      </c>
      <c r="JX62" s="5">
        <v>25</v>
      </c>
      <c r="JY62" s="5">
        <v>122</v>
      </c>
      <c r="JZ62" s="5">
        <v>25</v>
      </c>
      <c r="KA62" s="5">
        <v>122</v>
      </c>
      <c r="KB62" s="5">
        <v>25</v>
      </c>
      <c r="KC62" s="5">
        <v>122</v>
      </c>
      <c r="KF62" s="5">
        <v>25</v>
      </c>
      <c r="KG62" s="5">
        <v>243</v>
      </c>
      <c r="KH62" s="5">
        <v>25</v>
      </c>
      <c r="KI62" s="5">
        <v>232</v>
      </c>
      <c r="KJ62" s="5">
        <v>25</v>
      </c>
      <c r="KK62" s="5">
        <v>217</v>
      </c>
      <c r="KL62" s="5">
        <v>25</v>
      </c>
      <c r="KM62" s="5">
        <v>223</v>
      </c>
    </row>
    <row r="63" spans="1:299" x14ac:dyDescent="0.25">
      <c r="A63" s="2"/>
      <c r="B63" s="5" t="s">
        <v>22</v>
      </c>
      <c r="C63" s="5">
        <f>AVERAGE(C38:C62)</f>
        <v>209.52</v>
      </c>
      <c r="D63" s="5" t="s">
        <v>22</v>
      </c>
      <c r="E63" s="5">
        <f>AVERAGE(E38:E62)</f>
        <v>207.48</v>
      </c>
      <c r="F63" s="5" t="s">
        <v>22</v>
      </c>
      <c r="G63" s="5">
        <f>AVERAGE(G38:G62)</f>
        <v>208.44</v>
      </c>
      <c r="H63" s="5" t="s">
        <v>22</v>
      </c>
      <c r="I63" s="5">
        <f>AVERAGE(I38:I62)</f>
        <v>210.04</v>
      </c>
      <c r="L63" s="5" t="s">
        <v>22</v>
      </c>
      <c r="M63" s="5">
        <f>AVERAGE(M38:M62)</f>
        <v>210.96</v>
      </c>
      <c r="N63" s="5" t="s">
        <v>22</v>
      </c>
      <c r="O63" s="5">
        <f>AVERAGE(O38:O62)</f>
        <v>207.96</v>
      </c>
      <c r="P63" s="5" t="s">
        <v>22</v>
      </c>
      <c r="Q63" s="5">
        <f>AVERAGE(Q38:Q62)</f>
        <v>205.84</v>
      </c>
      <c r="R63" s="5" t="s">
        <v>22</v>
      </c>
      <c r="S63" s="5">
        <f>AVERAGE(S38:S62)</f>
        <v>204.6</v>
      </c>
      <c r="V63" s="5" t="s">
        <v>22</v>
      </c>
      <c r="W63" s="5">
        <f>AVERAGE(W38:W62)</f>
        <v>197</v>
      </c>
      <c r="X63" s="5" t="s">
        <v>22</v>
      </c>
      <c r="Y63" s="5">
        <f>AVERAGE(Y38:Y62)</f>
        <v>198.36</v>
      </c>
      <c r="Z63" s="5" t="s">
        <v>22</v>
      </c>
      <c r="AA63" s="5">
        <f>AVERAGE(AA38:AA62)</f>
        <v>189.04</v>
      </c>
      <c r="AB63" s="5" t="s">
        <v>22</v>
      </c>
      <c r="AC63" s="5">
        <f>AVERAGE(AC38:AC62)</f>
        <v>194.44</v>
      </c>
      <c r="AE63" s="2"/>
      <c r="AF63" s="5" t="s">
        <v>22</v>
      </c>
      <c r="AG63" s="5">
        <f>AVERAGE(AG38:AG62)</f>
        <v>311.39999999999998</v>
      </c>
      <c r="AH63" s="5" t="s">
        <v>22</v>
      </c>
      <c r="AI63" s="5">
        <f>AVERAGE(AI38:AI62)</f>
        <v>286.36</v>
      </c>
      <c r="AJ63" s="5" t="s">
        <v>22</v>
      </c>
      <c r="AK63" s="5">
        <f>AVERAGE(AK38:AK62)</f>
        <v>239.08</v>
      </c>
      <c r="AL63" s="5" t="s">
        <v>22</v>
      </c>
      <c r="AM63" s="5">
        <f>AVERAGE(AM38:AM62)</f>
        <v>218.36</v>
      </c>
      <c r="AP63" s="5" t="s">
        <v>22</v>
      </c>
      <c r="AQ63" s="5">
        <f>AVERAGE(AQ38:AQ62)</f>
        <v>233.56</v>
      </c>
      <c r="AR63" s="5" t="s">
        <v>22</v>
      </c>
      <c r="AS63" s="5">
        <f>AVERAGE(AS38:AS62)</f>
        <v>230.84</v>
      </c>
      <c r="AT63" s="5" t="s">
        <v>22</v>
      </c>
      <c r="AU63" s="5">
        <f>AVERAGE(AU38:AU62)</f>
        <v>226.6</v>
      </c>
      <c r="AV63" s="5" t="s">
        <v>22</v>
      </c>
      <c r="AW63" s="5">
        <f>AVERAGE(AW38:AW62)</f>
        <v>229.68</v>
      </c>
      <c r="AZ63" s="5" t="s">
        <v>22</v>
      </c>
      <c r="BA63" s="5">
        <f>AVERAGE(BA38:BA62)</f>
        <v>191.88</v>
      </c>
      <c r="BB63" s="5" t="s">
        <v>22</v>
      </c>
      <c r="BC63" s="5">
        <f>AVERAGE(BC38:BC62)</f>
        <v>193.32</v>
      </c>
      <c r="BD63" s="5" t="s">
        <v>22</v>
      </c>
      <c r="BE63" s="5">
        <f>AVERAGE(BE38:BE62)</f>
        <v>188.2</v>
      </c>
      <c r="BF63" s="5" t="s">
        <v>22</v>
      </c>
      <c r="BG63" s="5">
        <f>AVERAGE(BG38:BG62)</f>
        <v>187.8</v>
      </c>
      <c r="BJ63" s="5" t="s">
        <v>22</v>
      </c>
      <c r="BK63" s="5">
        <f>AVERAGE(BK38:BK62)</f>
        <v>175.64</v>
      </c>
      <c r="BL63" s="5" t="s">
        <v>22</v>
      </c>
      <c r="BM63" s="5">
        <f>AVERAGE(BM38:BM62)</f>
        <v>178.28</v>
      </c>
      <c r="BN63" s="5" t="s">
        <v>22</v>
      </c>
      <c r="BO63" s="5">
        <f>AVERAGE(BO38:BO62)</f>
        <v>181.52</v>
      </c>
      <c r="BP63" s="5" t="s">
        <v>22</v>
      </c>
      <c r="BQ63" s="5">
        <f>AVERAGE(BQ38:BQ62)</f>
        <v>184.56</v>
      </c>
      <c r="BT63" s="5" t="s">
        <v>22</v>
      </c>
      <c r="BU63" s="5">
        <f>AVERAGE(BU38:BU62)</f>
        <v>183.92</v>
      </c>
      <c r="BV63" s="5" t="s">
        <v>22</v>
      </c>
      <c r="BW63" s="5">
        <f>AVERAGE(BW38:BW62)</f>
        <v>187.48</v>
      </c>
      <c r="BX63" s="5" t="s">
        <v>22</v>
      </c>
      <c r="BY63" s="5">
        <f>AVERAGE(BY38:BY62)</f>
        <v>184.16</v>
      </c>
      <c r="BZ63" s="5" t="s">
        <v>22</v>
      </c>
      <c r="CA63" s="5">
        <f>AVERAGE(CA38:CA62)</f>
        <v>180.96</v>
      </c>
      <c r="CC63" s="2"/>
      <c r="CD63" s="5" t="s">
        <v>22</v>
      </c>
      <c r="CE63" s="5">
        <f>AVERAGE(CE38:CE62)</f>
        <v>193.12</v>
      </c>
      <c r="CF63" s="5" t="s">
        <v>22</v>
      </c>
      <c r="CG63" s="5">
        <f>AVERAGE(CG38:CG62)</f>
        <v>198</v>
      </c>
      <c r="CH63" s="5" t="s">
        <v>22</v>
      </c>
      <c r="CI63" s="5">
        <f>AVERAGE(CI38:CI62)</f>
        <v>208.96</v>
      </c>
      <c r="CJ63" s="5" t="s">
        <v>22</v>
      </c>
      <c r="CK63" s="5">
        <f>AVERAGE(CK38:CK62)</f>
        <v>219.8</v>
      </c>
      <c r="CN63" s="5" t="s">
        <v>22</v>
      </c>
      <c r="CO63" s="5">
        <f>AVERAGE(CO38:CO62)</f>
        <v>220</v>
      </c>
      <c r="CP63" s="5" t="s">
        <v>22</v>
      </c>
      <c r="CQ63" s="5">
        <f>AVERAGE(CQ38:CQ62)</f>
        <v>208.52</v>
      </c>
      <c r="CR63" s="5" t="s">
        <v>22</v>
      </c>
      <c r="CS63" s="5">
        <f>AVERAGE(CS38:CS62)</f>
        <v>206.84</v>
      </c>
      <c r="CT63" s="5" t="s">
        <v>22</v>
      </c>
      <c r="CU63" s="5">
        <f>AVERAGE(CU38:CU62)</f>
        <v>217.68</v>
      </c>
      <c r="CX63" s="5" t="s">
        <v>22</v>
      </c>
      <c r="CY63" s="5">
        <f>AVERAGE(CY38:CY62)</f>
        <v>226.64</v>
      </c>
      <c r="CZ63" s="5" t="s">
        <v>22</v>
      </c>
      <c r="DA63" s="5">
        <f>AVERAGE(DA38:DA62)</f>
        <v>232.12</v>
      </c>
      <c r="DB63" s="5" t="s">
        <v>22</v>
      </c>
      <c r="DC63" s="5">
        <f>AVERAGE(DC38:DC62)</f>
        <v>230.12</v>
      </c>
      <c r="DD63" s="5" t="s">
        <v>22</v>
      </c>
      <c r="DE63" s="5">
        <f>AVERAGE(DE38:DE62)</f>
        <v>229.68</v>
      </c>
      <c r="DH63" s="5" t="s">
        <v>22</v>
      </c>
      <c r="DI63" s="5">
        <f>AVERAGE(DI38:DI62)</f>
        <v>209.44</v>
      </c>
      <c r="DJ63" s="5" t="s">
        <v>22</v>
      </c>
      <c r="DK63" s="5">
        <f>AVERAGE(DK38:DK62)</f>
        <v>212.32</v>
      </c>
      <c r="DL63" s="5" t="s">
        <v>22</v>
      </c>
      <c r="DM63" s="5">
        <f>AVERAGE(DM38:DM62)</f>
        <v>215.96</v>
      </c>
      <c r="DN63" s="5" t="s">
        <v>22</v>
      </c>
      <c r="DO63" s="5">
        <f>AVERAGE(DO38:DO62)</f>
        <v>215.8</v>
      </c>
      <c r="DQ63" s="2"/>
      <c r="DR63" s="5" t="s">
        <v>22</v>
      </c>
      <c r="DS63" s="5">
        <f>AVERAGE(DS38:DS62)</f>
        <v>226.16</v>
      </c>
      <c r="DT63" s="5" t="s">
        <v>22</v>
      </c>
      <c r="DU63" s="5">
        <f>AVERAGE(DU38:DU62)</f>
        <v>220</v>
      </c>
      <c r="DV63" s="5" t="s">
        <v>22</v>
      </c>
      <c r="DW63" s="5">
        <f>AVERAGE(DW38:DW62)</f>
        <v>214.2</v>
      </c>
      <c r="DX63" s="5" t="s">
        <v>22</v>
      </c>
      <c r="DY63" s="5">
        <f>AVERAGE(DY38:DY62)</f>
        <v>216.92</v>
      </c>
      <c r="EB63" s="5" t="s">
        <v>22</v>
      </c>
      <c r="EC63" s="5">
        <f>AVERAGE(EC38:EC62)</f>
        <v>195.32</v>
      </c>
      <c r="ED63" s="5" t="s">
        <v>22</v>
      </c>
      <c r="EE63" s="5">
        <f>AVERAGE(EE38:EE62)</f>
        <v>203.48</v>
      </c>
      <c r="EF63" s="5" t="s">
        <v>22</v>
      </c>
      <c r="EG63" s="5">
        <f>AVERAGE(EG38:EG62)</f>
        <v>202.56</v>
      </c>
      <c r="EH63" s="5" t="s">
        <v>22</v>
      </c>
      <c r="EI63" s="5">
        <f>AVERAGE(EI38:EI62)</f>
        <v>193.92</v>
      </c>
      <c r="EL63" s="5" t="s">
        <v>22</v>
      </c>
      <c r="EM63" s="5">
        <f>AVERAGE(EM38:EM62)</f>
        <v>199.48</v>
      </c>
      <c r="EN63" s="5" t="s">
        <v>22</v>
      </c>
      <c r="EO63" s="5">
        <f>AVERAGE(EO38:EO62)</f>
        <v>200.52</v>
      </c>
      <c r="EP63" s="5" t="s">
        <v>22</v>
      </c>
      <c r="EQ63" s="5">
        <f>AVERAGE(EQ38:EQ62)</f>
        <v>202.04</v>
      </c>
      <c r="ER63" s="5" t="s">
        <v>22</v>
      </c>
      <c r="ES63" s="5">
        <f>AVERAGE(ES38:ES62)</f>
        <v>208.28</v>
      </c>
      <c r="EU63" s="2"/>
      <c r="EV63" s="5" t="s">
        <v>22</v>
      </c>
      <c r="EW63" s="5">
        <f>AVERAGE(EW38:EW62)</f>
        <v>199.08</v>
      </c>
      <c r="EX63" s="5" t="s">
        <v>22</v>
      </c>
      <c r="EY63" s="5">
        <f>AVERAGE(EY38:EY62)</f>
        <v>189.92</v>
      </c>
      <c r="EZ63" s="5" t="s">
        <v>22</v>
      </c>
      <c r="FA63" s="5">
        <f>AVERAGE(FA38:FA62)</f>
        <v>200.56</v>
      </c>
      <c r="FB63" s="5" t="s">
        <v>22</v>
      </c>
      <c r="FC63" s="5">
        <f>AVERAGE(FC38:FC62)</f>
        <v>209.12</v>
      </c>
      <c r="FF63" s="5" t="s">
        <v>22</v>
      </c>
      <c r="FG63" s="5">
        <f>AVERAGE(FG38:FG62)</f>
        <v>191.84</v>
      </c>
      <c r="FH63" s="5" t="s">
        <v>22</v>
      </c>
      <c r="FI63" s="5">
        <f>AVERAGE(FI38:FI62)</f>
        <v>190.4</v>
      </c>
      <c r="FJ63" s="5" t="s">
        <v>22</v>
      </c>
      <c r="FK63" s="5">
        <f>AVERAGE(FK38:FK62)</f>
        <v>193.6</v>
      </c>
      <c r="FL63" s="5" t="s">
        <v>22</v>
      </c>
      <c r="FM63" s="5">
        <f>AVERAGE(FM38:FM62)</f>
        <v>193.92</v>
      </c>
      <c r="FP63" s="5" t="s">
        <v>22</v>
      </c>
      <c r="FQ63" s="5">
        <f>AVERAGE(FQ38:FQ62)</f>
        <v>201.52</v>
      </c>
      <c r="FR63" s="5" t="s">
        <v>22</v>
      </c>
      <c r="FS63" s="5">
        <f>AVERAGE(FS38:FS62)</f>
        <v>203.6</v>
      </c>
      <c r="FT63" s="5" t="s">
        <v>22</v>
      </c>
      <c r="FU63" s="5">
        <f>AVERAGE(FU38:FU62)</f>
        <v>202.12</v>
      </c>
      <c r="FV63" s="5" t="s">
        <v>22</v>
      </c>
      <c r="FW63" s="5">
        <f>AVERAGE(FW38:FW62)</f>
        <v>195.56</v>
      </c>
      <c r="FY63" s="2"/>
      <c r="FZ63" s="5" t="s">
        <v>22</v>
      </c>
      <c r="GA63" s="5">
        <f>AVERAGE(GA38:GA62)</f>
        <v>201.52</v>
      </c>
      <c r="GB63" s="5" t="s">
        <v>22</v>
      </c>
      <c r="GC63" s="5">
        <f>AVERAGE(GC38:GC62)</f>
        <v>199.72</v>
      </c>
      <c r="GD63" s="5" t="s">
        <v>22</v>
      </c>
      <c r="GE63" s="5">
        <f>AVERAGE(GE38:GE62)</f>
        <v>194.16</v>
      </c>
      <c r="GF63" s="5" t="s">
        <v>22</v>
      </c>
      <c r="GG63" s="5">
        <f>AVERAGE(GG38:GG62)</f>
        <v>192.88</v>
      </c>
      <c r="GJ63" s="5" t="s">
        <v>22</v>
      </c>
      <c r="GK63" s="5">
        <f>AVERAGE(GK38:GK62)</f>
        <v>241.04</v>
      </c>
      <c r="GL63" s="5" t="s">
        <v>22</v>
      </c>
      <c r="GM63" s="5">
        <f>AVERAGE(GM38:GM62)</f>
        <v>253.04</v>
      </c>
      <c r="GN63" s="5" t="s">
        <v>22</v>
      </c>
      <c r="GO63" s="5">
        <f>AVERAGE(GO38:GO62)</f>
        <v>256.60000000000002</v>
      </c>
      <c r="GP63" s="5" t="s">
        <v>22</v>
      </c>
      <c r="GQ63" s="5">
        <f>AVERAGE(GQ38:GQ62)</f>
        <v>241.88</v>
      </c>
      <c r="GT63" s="5" t="s">
        <v>22</v>
      </c>
      <c r="GU63" s="5">
        <f>AVERAGE(GU38:GU62)</f>
        <v>172.32</v>
      </c>
      <c r="GV63" s="5" t="s">
        <v>22</v>
      </c>
      <c r="GW63" s="5">
        <f>AVERAGE(GW38:GW62)</f>
        <v>185.84</v>
      </c>
      <c r="GX63" s="5" t="s">
        <v>22</v>
      </c>
      <c r="GY63" s="5">
        <f>AVERAGE(GY38:GY62)</f>
        <v>175.84</v>
      </c>
      <c r="GZ63" s="5" t="s">
        <v>22</v>
      </c>
      <c r="HA63" s="5">
        <f>AVERAGE(HA38:HA62)</f>
        <v>177.28</v>
      </c>
      <c r="HC63" s="2"/>
      <c r="HD63" s="5" t="s">
        <v>22</v>
      </c>
      <c r="HE63" s="5">
        <f>AVERAGE(HE38:HE62)</f>
        <v>208</v>
      </c>
      <c r="HF63" s="5" t="s">
        <v>22</v>
      </c>
      <c r="HG63" s="5">
        <f>AVERAGE(HG38:HG62)</f>
        <v>204.76</v>
      </c>
      <c r="HH63" s="5" t="s">
        <v>22</v>
      </c>
      <c r="HI63" s="5">
        <f>AVERAGE(HI38:HI62)</f>
        <v>210.6</v>
      </c>
      <c r="HJ63" s="5" t="s">
        <v>22</v>
      </c>
      <c r="HK63" s="5">
        <f>AVERAGE(HK38:HK62)</f>
        <v>203.24</v>
      </c>
      <c r="HN63" s="5" t="s">
        <v>22</v>
      </c>
      <c r="HO63" s="5">
        <f>AVERAGE(HO38:HO62)</f>
        <v>198.64</v>
      </c>
      <c r="HP63" s="5" t="s">
        <v>22</v>
      </c>
      <c r="HQ63" s="5">
        <f>AVERAGE(HQ38:HQ62)</f>
        <v>197.36</v>
      </c>
      <c r="HR63" s="5" t="s">
        <v>22</v>
      </c>
      <c r="HS63" s="5">
        <f>AVERAGE(HS38:HS62)</f>
        <v>211.36</v>
      </c>
      <c r="HT63" s="5" t="s">
        <v>22</v>
      </c>
      <c r="HU63" s="5">
        <f>AVERAGE(HU38:HU62)</f>
        <v>220.56</v>
      </c>
      <c r="HX63" s="5" t="s">
        <v>22</v>
      </c>
      <c r="HY63" s="5">
        <f>AVERAGE(HY38:HY62)</f>
        <v>217.96</v>
      </c>
      <c r="HZ63" s="5" t="s">
        <v>22</v>
      </c>
      <c r="IA63" s="5">
        <f>AVERAGE(IA38:IA62)</f>
        <v>234.04</v>
      </c>
      <c r="IB63" s="5" t="s">
        <v>22</v>
      </c>
      <c r="IC63" s="5">
        <f>AVERAGE(IC38:IC62)</f>
        <v>211.76</v>
      </c>
      <c r="ID63" s="5" t="s">
        <v>22</v>
      </c>
      <c r="IE63" s="5">
        <f>AVERAGE(IE38:IE62)</f>
        <v>221.24</v>
      </c>
      <c r="IG63" s="2"/>
      <c r="IH63" s="5" t="s">
        <v>22</v>
      </c>
      <c r="II63" s="5">
        <f>AVERAGE(II38:II62)</f>
        <v>199.96</v>
      </c>
      <c r="IJ63" s="5" t="s">
        <v>22</v>
      </c>
      <c r="IK63" s="5">
        <f>AVERAGE(IK38:IK62)</f>
        <v>203.6</v>
      </c>
      <c r="IL63" s="5" t="s">
        <v>22</v>
      </c>
      <c r="IM63" s="5">
        <f>AVERAGE(IM38:IM62)</f>
        <v>198</v>
      </c>
      <c r="IN63" s="5" t="s">
        <v>22</v>
      </c>
      <c r="IO63" s="5">
        <f>AVERAGE(IO38:IO62)</f>
        <v>197.16</v>
      </c>
      <c r="IR63" s="5" t="s">
        <v>22</v>
      </c>
      <c r="IS63" s="5">
        <f>AVERAGE(IS38:IS62)</f>
        <v>238.68</v>
      </c>
      <c r="IT63" s="5" t="s">
        <v>22</v>
      </c>
      <c r="IU63" s="5">
        <f>AVERAGE(IU38:IU62)</f>
        <v>240.44</v>
      </c>
      <c r="IV63" s="5" t="s">
        <v>22</v>
      </c>
      <c r="IW63" s="5">
        <f>AVERAGE(IW38:IW62)</f>
        <v>245.96</v>
      </c>
      <c r="IX63" s="5" t="s">
        <v>22</v>
      </c>
      <c r="IY63" s="5">
        <f>AVERAGE(IY38:IY62)</f>
        <v>253.52</v>
      </c>
      <c r="JB63" s="5" t="s">
        <v>22</v>
      </c>
      <c r="JC63" s="5">
        <f>AVERAGE(JC38:JC62)</f>
        <v>383.88</v>
      </c>
      <c r="JD63" s="5" t="s">
        <v>22</v>
      </c>
      <c r="JE63" s="5">
        <f>AVERAGE(JE38:JE62)</f>
        <v>391.08</v>
      </c>
      <c r="JF63" s="5" t="s">
        <v>22</v>
      </c>
      <c r="JG63" s="5">
        <f>AVERAGE(JG38:JG62)</f>
        <v>388.28</v>
      </c>
      <c r="JH63" s="5" t="s">
        <v>22</v>
      </c>
      <c r="JI63" s="5">
        <f>AVERAGE(JI38:JI62)</f>
        <v>381.28</v>
      </c>
      <c r="JK63" s="2"/>
      <c r="JL63" s="5" t="s">
        <v>22</v>
      </c>
      <c r="JM63" s="5">
        <f>AVERAGE(JM38:JM62)</f>
        <v>193.48</v>
      </c>
      <c r="JN63" s="5" t="s">
        <v>22</v>
      </c>
      <c r="JO63" s="5">
        <f>AVERAGE(JO38:JO62)</f>
        <v>191.32</v>
      </c>
      <c r="JP63" s="5" t="s">
        <v>22</v>
      </c>
      <c r="JQ63" s="5">
        <f>AVERAGE(JQ38:JQ62)</f>
        <v>187.64</v>
      </c>
      <c r="JR63" s="5" t="s">
        <v>22</v>
      </c>
      <c r="JS63" s="5">
        <f>AVERAGE(JS38:JS62)</f>
        <v>190.48</v>
      </c>
      <c r="JV63" s="5" t="s">
        <v>22</v>
      </c>
      <c r="JW63" s="5">
        <f>AVERAGE(JW38:JW62)</f>
        <v>124</v>
      </c>
      <c r="JX63" s="5" t="s">
        <v>22</v>
      </c>
      <c r="JY63" s="5">
        <f>AVERAGE(JY38:JY62)</f>
        <v>120.88</v>
      </c>
      <c r="JZ63" s="5" t="s">
        <v>22</v>
      </c>
      <c r="KA63" s="5">
        <f>AVERAGE(KA38:KA62)</f>
        <v>123.4</v>
      </c>
      <c r="KB63" s="5" t="s">
        <v>22</v>
      </c>
      <c r="KC63" s="5">
        <f>AVERAGE(KC38:KC62)</f>
        <v>116.2</v>
      </c>
      <c r="KF63" s="5" t="s">
        <v>22</v>
      </c>
      <c r="KG63" s="5">
        <f>AVERAGE(KG38:KG62)</f>
        <v>238.56</v>
      </c>
      <c r="KH63" s="5" t="s">
        <v>22</v>
      </c>
      <c r="KI63" s="5">
        <f>AVERAGE(KI38:KI62)</f>
        <v>232.2</v>
      </c>
      <c r="KJ63" s="5" t="s">
        <v>22</v>
      </c>
      <c r="KK63" s="5">
        <f>AVERAGE(KK38:KK62)</f>
        <v>227.04</v>
      </c>
      <c r="KL63" s="5" t="s">
        <v>22</v>
      </c>
      <c r="KM63" s="5">
        <f>AVERAGE(KM38:KM62)</f>
        <v>222.88</v>
      </c>
    </row>
    <row r="64" spans="1:299" x14ac:dyDescent="0.25">
      <c r="A64" s="2"/>
      <c r="B64" s="5" t="s">
        <v>66</v>
      </c>
      <c r="C64" s="5">
        <f>209.52-196.67</f>
        <v>12.850000000000023</v>
      </c>
      <c r="D64" s="5" t="s">
        <v>64</v>
      </c>
      <c r="E64" s="5">
        <f>207.48-194.67</f>
        <v>12.810000000000002</v>
      </c>
      <c r="F64" s="5" t="s">
        <v>64</v>
      </c>
      <c r="G64" s="5">
        <f>208.44-196</f>
        <v>12.439999999999998</v>
      </c>
      <c r="H64" s="5" t="s">
        <v>64</v>
      </c>
      <c r="I64" s="5">
        <f>210.04-198.33</f>
        <v>11.70999999999998</v>
      </c>
      <c r="L64" s="5" t="s">
        <v>66</v>
      </c>
      <c r="M64" s="5">
        <f>210.96-186</f>
        <v>24.960000000000008</v>
      </c>
      <c r="N64" s="5" t="s">
        <v>64</v>
      </c>
      <c r="O64" s="5">
        <f>207.96-185</f>
        <v>22.960000000000008</v>
      </c>
      <c r="P64" s="5" t="s">
        <v>64</v>
      </c>
      <c r="Q64" s="5">
        <f>205.84-185.67</f>
        <v>20.170000000000016</v>
      </c>
      <c r="R64" s="5" t="s">
        <v>64</v>
      </c>
      <c r="S64" s="5">
        <f>204.6-186</f>
        <v>18.599999999999994</v>
      </c>
      <c r="V64" s="5" t="s">
        <v>66</v>
      </c>
      <c r="W64" s="5">
        <f>197-181.67</f>
        <v>15.330000000000013</v>
      </c>
      <c r="X64" s="5" t="s">
        <v>64</v>
      </c>
      <c r="Y64" s="5">
        <f>198.36-181.67</f>
        <v>16.690000000000026</v>
      </c>
      <c r="Z64" s="5" t="s">
        <v>64</v>
      </c>
      <c r="AA64" s="5">
        <f>189.04-176.67</f>
        <v>12.370000000000005</v>
      </c>
      <c r="AB64" s="5" t="s">
        <v>64</v>
      </c>
      <c r="AC64" s="5">
        <f>194.44-178.67</f>
        <v>15.77000000000001</v>
      </c>
      <c r="AE64" s="2"/>
      <c r="AF64" s="5" t="s">
        <v>66</v>
      </c>
      <c r="AG64" s="5">
        <f>311.4-237.3</f>
        <v>74.099999999999966</v>
      </c>
      <c r="AH64" s="5" t="s">
        <v>64</v>
      </c>
      <c r="AI64" s="5">
        <f>286.4-213.7</f>
        <v>72.699999999999989</v>
      </c>
      <c r="AJ64" s="5" t="s">
        <v>64</v>
      </c>
      <c r="AK64" s="5">
        <f>239.1-201</f>
        <v>38.099999999999994</v>
      </c>
      <c r="AL64" s="5" t="s">
        <v>64</v>
      </c>
      <c r="AM64" s="5">
        <f>218.4-200.7</f>
        <v>17.700000000000017</v>
      </c>
      <c r="AP64" s="5" t="s">
        <v>66</v>
      </c>
      <c r="AQ64" s="5">
        <f>233.6-224</f>
        <v>9.5999999999999943</v>
      </c>
      <c r="AR64" s="5" t="s">
        <v>64</v>
      </c>
      <c r="AS64" s="5">
        <f>230.8-219.7</f>
        <v>11.100000000000023</v>
      </c>
      <c r="AT64" s="5" t="s">
        <v>64</v>
      </c>
      <c r="AU64" s="5">
        <f>226.6-209.7</f>
        <v>16.900000000000006</v>
      </c>
      <c r="AV64" s="5" t="s">
        <v>64</v>
      </c>
      <c r="AW64" s="5">
        <f>229.7-215.3</f>
        <v>14.399999999999977</v>
      </c>
      <c r="AZ64" s="5" t="s">
        <v>66</v>
      </c>
      <c r="BA64" s="5">
        <f>191.9-174</f>
        <v>17.900000000000006</v>
      </c>
      <c r="BB64" s="5" t="s">
        <v>64</v>
      </c>
      <c r="BC64" s="5">
        <f>193.3-174</f>
        <v>19.300000000000011</v>
      </c>
      <c r="BD64" s="5" t="s">
        <v>64</v>
      </c>
      <c r="BE64" s="5">
        <f>188.2-165.3</f>
        <v>22.899999999999977</v>
      </c>
      <c r="BF64" s="5" t="s">
        <v>64</v>
      </c>
      <c r="BG64" s="5">
        <f>187.8-164.7</f>
        <v>23.100000000000023</v>
      </c>
      <c r="BJ64" s="5" t="s">
        <v>66</v>
      </c>
      <c r="BK64" s="5">
        <f>175.6-160</f>
        <v>15.599999999999994</v>
      </c>
      <c r="BL64" s="5" t="s">
        <v>64</v>
      </c>
      <c r="BM64" s="5">
        <f>178.3-163</f>
        <v>15.300000000000011</v>
      </c>
      <c r="BN64" s="5" t="s">
        <v>64</v>
      </c>
      <c r="BO64" s="5">
        <f>181.5-162.7</f>
        <v>18.800000000000011</v>
      </c>
      <c r="BP64" s="5" t="s">
        <v>64</v>
      </c>
      <c r="BQ64" s="5">
        <f>184.6-169.3</f>
        <v>15.299999999999983</v>
      </c>
      <c r="BT64" s="5" t="s">
        <v>66</v>
      </c>
      <c r="BU64" s="5">
        <f>183.9-169.7</f>
        <v>14.200000000000017</v>
      </c>
      <c r="BV64" s="5" t="s">
        <v>64</v>
      </c>
      <c r="BW64" s="5">
        <f>187.5-168.7</f>
        <v>18.800000000000011</v>
      </c>
      <c r="BX64" s="5" t="s">
        <v>64</v>
      </c>
      <c r="BY64" s="5">
        <f>184.2-169.3</f>
        <v>14.899999999999977</v>
      </c>
      <c r="BZ64" s="5" t="s">
        <v>64</v>
      </c>
      <c r="CA64" s="5">
        <f>181-169.3</f>
        <v>11.699999999999989</v>
      </c>
      <c r="CC64" s="2"/>
      <c r="CD64" s="5" t="s">
        <v>66</v>
      </c>
      <c r="CE64" s="5">
        <f>193.1-178.3</f>
        <v>14.799999999999983</v>
      </c>
      <c r="CF64" s="5" t="s">
        <v>64</v>
      </c>
      <c r="CG64" s="5">
        <f>198-181.3</f>
        <v>16.699999999999989</v>
      </c>
      <c r="CH64" s="5" t="s">
        <v>64</v>
      </c>
      <c r="CI64" s="5">
        <f>209-193.7</f>
        <v>15.300000000000011</v>
      </c>
      <c r="CJ64" s="5" t="s">
        <v>64</v>
      </c>
      <c r="CK64" s="5">
        <f>219.8-204.7</f>
        <v>15.100000000000023</v>
      </c>
      <c r="CN64" s="5" t="s">
        <v>66</v>
      </c>
      <c r="CO64" s="5">
        <f>220-194.3</f>
        <v>25.699999999999989</v>
      </c>
      <c r="CP64" s="5" t="s">
        <v>64</v>
      </c>
      <c r="CQ64" s="5">
        <f>208.5-185.3</f>
        <v>23.199999999999989</v>
      </c>
      <c r="CR64" s="5" t="s">
        <v>64</v>
      </c>
      <c r="CS64" s="5">
        <f>206.8-186.7</f>
        <v>20.100000000000023</v>
      </c>
      <c r="CT64" s="5" t="s">
        <v>64</v>
      </c>
      <c r="CU64" s="5">
        <f>217.7-195.7</f>
        <v>22</v>
      </c>
      <c r="CX64" s="5" t="s">
        <v>66</v>
      </c>
      <c r="CY64" s="5">
        <f>226.6-216.7</f>
        <v>9.9000000000000057</v>
      </c>
      <c r="CZ64" s="5" t="s">
        <v>64</v>
      </c>
      <c r="DA64" s="5">
        <f>232.1-214.7</f>
        <v>17.400000000000006</v>
      </c>
      <c r="DB64" s="5" t="s">
        <v>64</v>
      </c>
      <c r="DC64" s="5">
        <f>230.1-213.7</f>
        <v>16.400000000000006</v>
      </c>
      <c r="DD64" s="5" t="s">
        <v>64</v>
      </c>
      <c r="DE64" s="5">
        <f>229.7-214</f>
        <v>15.699999999999989</v>
      </c>
      <c r="DH64" s="5" t="s">
        <v>66</v>
      </c>
      <c r="DI64" s="5">
        <f>209.4-193.3</f>
        <v>16.099999999999994</v>
      </c>
      <c r="DJ64" s="5" t="s">
        <v>64</v>
      </c>
      <c r="DK64" s="5">
        <f>212.3-193</f>
        <v>19.300000000000011</v>
      </c>
      <c r="DL64" s="5" t="s">
        <v>64</v>
      </c>
      <c r="DM64" s="5">
        <f>216-197.7</f>
        <v>18.300000000000011</v>
      </c>
      <c r="DN64" s="5" t="s">
        <v>64</v>
      </c>
      <c r="DO64" s="5">
        <f>215.8-197</f>
        <v>18.800000000000011</v>
      </c>
      <c r="DQ64" s="2"/>
      <c r="DR64" s="5" t="s">
        <v>66</v>
      </c>
      <c r="DS64" s="5">
        <f>226.2-211.7</f>
        <v>14.5</v>
      </c>
      <c r="DT64" s="5" t="s">
        <v>64</v>
      </c>
      <c r="DU64" s="5">
        <f>220-205.7</f>
        <v>14.300000000000011</v>
      </c>
      <c r="DV64" s="5" t="s">
        <v>64</v>
      </c>
      <c r="DW64" s="5">
        <f>214.2-201.7</f>
        <v>12.5</v>
      </c>
      <c r="DX64" s="5" t="s">
        <v>64</v>
      </c>
      <c r="DY64" s="5">
        <f>216.9-199</f>
        <v>17.900000000000006</v>
      </c>
      <c r="EB64" s="5" t="s">
        <v>66</v>
      </c>
      <c r="EC64" s="5">
        <f>195.3-176.3</f>
        <v>19</v>
      </c>
      <c r="ED64" s="5" t="s">
        <v>64</v>
      </c>
      <c r="EE64" s="5">
        <f>203.5-182.3</f>
        <v>21.199999999999989</v>
      </c>
      <c r="EF64" s="5" t="s">
        <v>64</v>
      </c>
      <c r="EG64" s="5">
        <f>202.6-181.3</f>
        <v>21.299999999999983</v>
      </c>
      <c r="EH64" s="5" t="s">
        <v>64</v>
      </c>
      <c r="EI64" s="5">
        <f>193.9-175</f>
        <v>18.900000000000006</v>
      </c>
      <c r="EL64" s="5" t="s">
        <v>66</v>
      </c>
      <c r="EM64" s="5">
        <f>199.5-185.3</f>
        <v>14.199999999999989</v>
      </c>
      <c r="EN64" s="5" t="s">
        <v>64</v>
      </c>
      <c r="EO64" s="5">
        <f>200.5-182.3</f>
        <v>18.199999999999989</v>
      </c>
      <c r="EP64" s="5" t="s">
        <v>64</v>
      </c>
      <c r="EQ64" s="5">
        <f>202-181</f>
        <v>21</v>
      </c>
      <c r="ER64" s="5" t="s">
        <v>64</v>
      </c>
      <c r="ES64" s="5">
        <f>208.3-184.7</f>
        <v>23.600000000000023</v>
      </c>
      <c r="EU64" s="2"/>
      <c r="EV64" s="5" t="s">
        <v>66</v>
      </c>
      <c r="EW64" s="5">
        <f>199-174</f>
        <v>25</v>
      </c>
      <c r="EX64" s="5" t="s">
        <v>64</v>
      </c>
      <c r="EY64" s="5">
        <f>190-174</f>
        <v>16</v>
      </c>
      <c r="EZ64" s="5" t="s">
        <v>64</v>
      </c>
      <c r="FA64" s="5">
        <f>201-185</f>
        <v>16</v>
      </c>
      <c r="FB64" s="5" t="s">
        <v>64</v>
      </c>
      <c r="FC64" s="5">
        <f>209-193</f>
        <v>16</v>
      </c>
      <c r="FF64" s="5" t="s">
        <v>66</v>
      </c>
      <c r="FG64" s="5">
        <f>192-171</f>
        <v>21</v>
      </c>
      <c r="FH64" s="5" t="s">
        <v>64</v>
      </c>
      <c r="FI64" s="5">
        <f>190-173</f>
        <v>17</v>
      </c>
      <c r="FJ64" s="5" t="s">
        <v>64</v>
      </c>
      <c r="FK64" s="5">
        <f>194-173</f>
        <v>21</v>
      </c>
      <c r="FL64" s="5" t="s">
        <v>64</v>
      </c>
      <c r="FM64" s="5">
        <f>194-178</f>
        <v>16</v>
      </c>
      <c r="FP64" s="5" t="s">
        <v>66</v>
      </c>
      <c r="FQ64" s="5">
        <f>202-183</f>
        <v>19</v>
      </c>
      <c r="FR64" s="5" t="s">
        <v>64</v>
      </c>
      <c r="FS64" s="5">
        <f>204-183</f>
        <v>21</v>
      </c>
      <c r="FT64" s="5" t="s">
        <v>64</v>
      </c>
      <c r="FU64" s="5">
        <f>202-182</f>
        <v>20</v>
      </c>
      <c r="FV64" s="5" t="s">
        <v>64</v>
      </c>
      <c r="FW64" s="5">
        <f>196-181</f>
        <v>15</v>
      </c>
      <c r="FY64" s="2"/>
      <c r="FZ64" s="5" t="s">
        <v>66</v>
      </c>
      <c r="GA64" s="5">
        <f>202-183</f>
        <v>19</v>
      </c>
      <c r="GB64" s="5" t="s">
        <v>64</v>
      </c>
      <c r="GC64" s="5">
        <f>200-185</f>
        <v>15</v>
      </c>
      <c r="GD64" s="5" t="s">
        <v>64</v>
      </c>
      <c r="GE64" s="5">
        <f>194-174</f>
        <v>20</v>
      </c>
      <c r="GF64" s="5" t="s">
        <v>64</v>
      </c>
      <c r="GG64" s="5">
        <f>193-173</f>
        <v>20</v>
      </c>
      <c r="GJ64" s="5" t="s">
        <v>66</v>
      </c>
      <c r="GK64" s="5">
        <f>241-223</f>
        <v>18</v>
      </c>
      <c r="GL64" s="5" t="s">
        <v>64</v>
      </c>
      <c r="GM64" s="5">
        <f>253-223</f>
        <v>30</v>
      </c>
      <c r="GN64" s="5" t="s">
        <v>64</v>
      </c>
      <c r="GO64" s="5">
        <f>257-228</f>
        <v>29</v>
      </c>
      <c r="GP64" s="5" t="s">
        <v>64</v>
      </c>
      <c r="GQ64" s="5">
        <f>242-227</f>
        <v>15</v>
      </c>
      <c r="GT64" s="5" t="s">
        <v>66</v>
      </c>
      <c r="GU64" s="5">
        <f>172-154</f>
        <v>18</v>
      </c>
      <c r="GV64" s="5" t="s">
        <v>64</v>
      </c>
      <c r="GW64" s="5">
        <f>186-154</f>
        <v>32</v>
      </c>
      <c r="GX64" s="5" t="s">
        <v>64</v>
      </c>
      <c r="GY64" s="5">
        <f>176-153</f>
        <v>23</v>
      </c>
      <c r="GZ64" s="5" t="s">
        <v>64</v>
      </c>
      <c r="HA64" s="5">
        <f>177-153</f>
        <v>24</v>
      </c>
      <c r="HC64" s="2"/>
      <c r="HD64" s="5" t="s">
        <v>66</v>
      </c>
      <c r="HE64" s="5">
        <f>208-190</f>
        <v>18</v>
      </c>
      <c r="HF64" s="5" t="s">
        <v>64</v>
      </c>
      <c r="HG64" s="5">
        <f>205-185</f>
        <v>20</v>
      </c>
      <c r="HH64" s="5" t="s">
        <v>64</v>
      </c>
      <c r="HI64" s="5">
        <f>211-182</f>
        <v>29</v>
      </c>
      <c r="HJ64" s="5" t="s">
        <v>64</v>
      </c>
      <c r="HK64" s="5">
        <f>203-180</f>
        <v>23</v>
      </c>
      <c r="HN64" s="5" t="s">
        <v>66</v>
      </c>
      <c r="HO64" s="5">
        <f>199-177</f>
        <v>22</v>
      </c>
      <c r="HP64" s="5" t="s">
        <v>64</v>
      </c>
      <c r="HQ64" s="5">
        <f>197-179</f>
        <v>18</v>
      </c>
      <c r="HR64" s="5" t="s">
        <v>64</v>
      </c>
      <c r="HS64" s="5">
        <f>211-186</f>
        <v>25</v>
      </c>
      <c r="HT64" s="5" t="s">
        <v>64</v>
      </c>
      <c r="HU64" s="5">
        <f>221-201</f>
        <v>20</v>
      </c>
      <c r="HX64" s="5" t="s">
        <v>66</v>
      </c>
      <c r="HY64" s="5">
        <f>218-202</f>
        <v>16</v>
      </c>
      <c r="HZ64" s="5" t="s">
        <v>64</v>
      </c>
      <c r="IA64" s="5">
        <f>234-219</f>
        <v>15</v>
      </c>
      <c r="IB64" s="5" t="s">
        <v>64</v>
      </c>
      <c r="IC64" s="5">
        <f>212-197</f>
        <v>15</v>
      </c>
      <c r="ID64" s="5" t="s">
        <v>64</v>
      </c>
      <c r="IE64" s="5">
        <f>221-200</f>
        <v>21</v>
      </c>
      <c r="IG64" s="2"/>
      <c r="IH64" s="5" t="s">
        <v>66</v>
      </c>
      <c r="II64" s="5">
        <f>200-177</f>
        <v>23</v>
      </c>
      <c r="IJ64" s="5" t="s">
        <v>64</v>
      </c>
      <c r="IK64" s="5">
        <f>204-177</f>
        <v>27</v>
      </c>
      <c r="IL64" s="5" t="s">
        <v>64</v>
      </c>
      <c r="IM64" s="5">
        <f>198-179</f>
        <v>19</v>
      </c>
      <c r="IN64" s="5" t="s">
        <v>64</v>
      </c>
      <c r="IO64" s="5">
        <f>197-181</f>
        <v>16</v>
      </c>
      <c r="IR64" s="5" t="s">
        <v>66</v>
      </c>
      <c r="IS64" s="5">
        <f>239-229</f>
        <v>10</v>
      </c>
      <c r="IT64" s="5" t="s">
        <v>64</v>
      </c>
      <c r="IU64" s="5">
        <f>240-235</f>
        <v>5</v>
      </c>
      <c r="IV64" s="5" t="s">
        <v>64</v>
      </c>
      <c r="IW64" s="5">
        <f>246-234</f>
        <v>12</v>
      </c>
      <c r="IX64" s="5" t="s">
        <v>64</v>
      </c>
      <c r="IY64" s="5">
        <f>254-243</f>
        <v>11</v>
      </c>
      <c r="JB64" s="5" t="s">
        <v>66</v>
      </c>
      <c r="JC64" s="5">
        <f>384-400</f>
        <v>-16</v>
      </c>
      <c r="JD64" s="5" t="s">
        <v>64</v>
      </c>
      <c r="JE64" s="5">
        <f>391-411</f>
        <v>-20</v>
      </c>
      <c r="JF64" s="5" t="s">
        <v>64</v>
      </c>
      <c r="JG64" s="5">
        <f>388-409</f>
        <v>-21</v>
      </c>
      <c r="JH64" s="5" t="s">
        <v>64</v>
      </c>
      <c r="JI64" s="5">
        <f>381-408</f>
        <v>-27</v>
      </c>
      <c r="JK64" s="2"/>
      <c r="JL64" s="5" t="s">
        <v>66</v>
      </c>
      <c r="JM64" s="5">
        <f>193-172</f>
        <v>21</v>
      </c>
      <c r="JN64" s="5" t="s">
        <v>64</v>
      </c>
      <c r="JO64" s="5">
        <f>191-172</f>
        <v>19</v>
      </c>
      <c r="JP64" s="5" t="s">
        <v>64</v>
      </c>
      <c r="JQ64" s="5">
        <f>188-169</f>
        <v>19</v>
      </c>
      <c r="JR64" s="5" t="s">
        <v>64</v>
      </c>
      <c r="JS64" s="5">
        <f>190-168</f>
        <v>22</v>
      </c>
      <c r="JV64" s="5" t="s">
        <v>66</v>
      </c>
      <c r="JW64" s="5">
        <f>124-143</f>
        <v>-19</v>
      </c>
      <c r="JX64" s="5" t="s">
        <v>64</v>
      </c>
      <c r="JY64" s="5">
        <f>121-115</f>
        <v>6</v>
      </c>
      <c r="JZ64" s="5" t="s">
        <v>64</v>
      </c>
      <c r="KA64" s="5">
        <f>123-115</f>
        <v>8</v>
      </c>
      <c r="KB64" s="5" t="s">
        <v>64</v>
      </c>
      <c r="KC64" s="5">
        <f>116-115</f>
        <v>1</v>
      </c>
      <c r="KF64" s="5" t="s">
        <v>66</v>
      </c>
      <c r="KG64" s="5">
        <f>239-220</f>
        <v>19</v>
      </c>
      <c r="KH64" s="5" t="s">
        <v>64</v>
      </c>
      <c r="KI64" s="5">
        <f>232-214</f>
        <v>18</v>
      </c>
      <c r="KJ64" s="5" t="s">
        <v>64</v>
      </c>
      <c r="KK64" s="5">
        <f>227-204</f>
        <v>23</v>
      </c>
      <c r="KL64" s="5" t="s">
        <v>64</v>
      </c>
      <c r="KM64" s="5">
        <f>223-201</f>
        <v>22</v>
      </c>
    </row>
    <row r="65" spans="1:299" x14ac:dyDescent="0.25">
      <c r="A65" s="2"/>
      <c r="AE65" s="2"/>
      <c r="CC65" s="2"/>
      <c r="DQ65" s="2"/>
      <c r="DX65" s="5" t="s">
        <v>79</v>
      </c>
      <c r="DY65" s="5">
        <f>AVERAGE(DS64, DU64, DW64, DY64)</f>
        <v>14.800000000000004</v>
      </c>
      <c r="EH65" s="5" t="s">
        <v>79</v>
      </c>
      <c r="EI65" s="5">
        <f>AVERAGE(EC64, EE64, EG64, EI64)</f>
        <v>20.099999999999994</v>
      </c>
      <c r="ER65" s="5" t="s">
        <v>79</v>
      </c>
      <c r="ES65" s="5">
        <f>AVERAGE(EM64, EO64, EQ64, ES64)</f>
        <v>19.25</v>
      </c>
      <c r="EU65" s="2"/>
      <c r="FY65" s="2"/>
      <c r="HC65" s="2"/>
      <c r="IG65" s="2"/>
      <c r="JK65" s="2"/>
    </row>
    <row r="66" spans="1:299" x14ac:dyDescent="0.25">
      <c r="A66" s="2"/>
      <c r="AE66" s="2"/>
      <c r="CC66" s="2"/>
      <c r="DQ66" s="2"/>
      <c r="EU66" s="2"/>
      <c r="FY66" s="2"/>
      <c r="HC66" s="2"/>
      <c r="IG66" s="2"/>
      <c r="JK66" s="2"/>
    </row>
    <row r="67" spans="1:299" x14ac:dyDescent="0.25">
      <c r="A67" s="2"/>
      <c r="AE67" s="2"/>
      <c r="CC67" s="2"/>
      <c r="DQ67" s="2"/>
      <c r="EU67" s="2"/>
      <c r="FY67" s="2"/>
      <c r="HC67" s="2"/>
      <c r="IG67" s="2"/>
      <c r="JK67" s="2"/>
    </row>
    <row r="68" spans="1:299" x14ac:dyDescent="0.25">
      <c r="A68" s="2" t="s">
        <v>29</v>
      </c>
      <c r="B68" s="5" t="s">
        <v>4</v>
      </c>
      <c r="K68" s="5" t="s">
        <v>29</v>
      </c>
      <c r="L68" s="5" t="s">
        <v>4</v>
      </c>
      <c r="U68" s="5" t="s">
        <v>29</v>
      </c>
      <c r="V68" s="5" t="s">
        <v>4</v>
      </c>
      <c r="AE68" s="2" t="s">
        <v>29</v>
      </c>
      <c r="AF68" s="5" t="s">
        <v>14</v>
      </c>
      <c r="AO68" s="5" t="s">
        <v>29</v>
      </c>
      <c r="AP68" s="5" t="s">
        <v>14</v>
      </c>
      <c r="AY68" s="5" t="s">
        <v>29</v>
      </c>
      <c r="AZ68" s="5" t="s">
        <v>14</v>
      </c>
      <c r="BI68" s="5" t="s">
        <v>29</v>
      </c>
      <c r="BJ68" s="5" t="s">
        <v>14</v>
      </c>
      <c r="BS68" s="5" t="s">
        <v>29</v>
      </c>
      <c r="BT68" s="5" t="s">
        <v>14</v>
      </c>
      <c r="CC68" s="2" t="s">
        <v>29</v>
      </c>
      <c r="CD68" s="5" t="s">
        <v>23</v>
      </c>
      <c r="CM68" s="5" t="s">
        <v>29</v>
      </c>
      <c r="CN68" s="5" t="s">
        <v>23</v>
      </c>
      <c r="CW68" s="5" t="s">
        <v>29</v>
      </c>
      <c r="CX68" s="5" t="s">
        <v>23</v>
      </c>
      <c r="DG68" s="5" t="s">
        <v>29</v>
      </c>
      <c r="DH68" s="5" t="s">
        <v>23</v>
      </c>
      <c r="DQ68" s="2" t="s">
        <v>29</v>
      </c>
      <c r="DR68" s="5" t="s">
        <v>99</v>
      </c>
      <c r="EA68" s="5" t="s">
        <v>29</v>
      </c>
      <c r="EB68" s="5" t="s">
        <v>99</v>
      </c>
      <c r="EK68" s="5" t="s">
        <v>29</v>
      </c>
      <c r="EL68" s="5" t="s">
        <v>99</v>
      </c>
      <c r="EU68" s="2" t="s">
        <v>29</v>
      </c>
      <c r="EV68" s="5" t="s">
        <v>24</v>
      </c>
      <c r="FE68" s="5" t="s">
        <v>29</v>
      </c>
      <c r="FF68" s="5" t="s">
        <v>24</v>
      </c>
      <c r="FO68" s="5" t="s">
        <v>29</v>
      </c>
      <c r="FP68" s="5" t="s">
        <v>24</v>
      </c>
      <c r="FY68" s="2" t="s">
        <v>29</v>
      </c>
      <c r="FZ68" s="5" t="s">
        <v>82</v>
      </c>
      <c r="GI68" s="5" t="s">
        <v>29</v>
      </c>
      <c r="GJ68" s="5" t="s">
        <v>82</v>
      </c>
      <c r="GS68" s="5" t="s">
        <v>29</v>
      </c>
      <c r="GT68" s="5" t="s">
        <v>82</v>
      </c>
      <c r="HC68" s="2" t="s">
        <v>29</v>
      </c>
      <c r="HD68" s="5" t="s">
        <v>25</v>
      </c>
      <c r="HM68" s="5" t="s">
        <v>29</v>
      </c>
      <c r="HN68" s="5" t="s">
        <v>25</v>
      </c>
      <c r="HW68" s="5" t="s">
        <v>29</v>
      </c>
      <c r="HX68" s="5" t="s">
        <v>25</v>
      </c>
      <c r="IG68" s="2" t="s">
        <v>29</v>
      </c>
      <c r="IH68" s="5" t="s">
        <v>26</v>
      </c>
      <c r="IQ68" s="5" t="s">
        <v>29</v>
      </c>
      <c r="IR68" s="5" t="s">
        <v>26</v>
      </c>
      <c r="JA68" s="5" t="s">
        <v>29</v>
      </c>
      <c r="JB68" s="5" t="s">
        <v>26</v>
      </c>
      <c r="JK68" s="2" t="s">
        <v>29</v>
      </c>
      <c r="JL68" s="5" t="s">
        <v>27</v>
      </c>
      <c r="JU68" s="5" t="s">
        <v>29</v>
      </c>
      <c r="JV68" s="5" t="s">
        <v>27</v>
      </c>
      <c r="KE68" s="5" t="s">
        <v>29</v>
      </c>
      <c r="KF68" s="5" t="s">
        <v>27</v>
      </c>
    </row>
    <row r="69" spans="1:299" x14ac:dyDescent="0.25">
      <c r="A69" s="2" t="s">
        <v>47</v>
      </c>
      <c r="B69" s="5" t="s">
        <v>40</v>
      </c>
      <c r="C69" s="5" t="s">
        <v>46</v>
      </c>
      <c r="D69" s="5">
        <v>19.54</v>
      </c>
      <c r="K69" s="5" t="s">
        <v>47</v>
      </c>
      <c r="L69" s="5" t="s">
        <v>48</v>
      </c>
      <c r="M69" s="5" t="s">
        <v>49</v>
      </c>
      <c r="N69" s="5">
        <v>25.42</v>
      </c>
      <c r="U69" s="5" t="s">
        <v>47</v>
      </c>
      <c r="V69" s="5" t="s">
        <v>50</v>
      </c>
      <c r="W69" s="5" t="s">
        <v>56</v>
      </c>
      <c r="X69" s="5">
        <v>15.9</v>
      </c>
      <c r="AE69" s="2" t="s">
        <v>47</v>
      </c>
      <c r="AF69" s="5" t="s">
        <v>40</v>
      </c>
      <c r="AH69" s="5" t="s">
        <v>46</v>
      </c>
      <c r="AI69" s="5">
        <v>325.67500000000001</v>
      </c>
      <c r="AO69" s="5" t="s">
        <v>47</v>
      </c>
      <c r="AP69" s="5" t="s">
        <v>48</v>
      </c>
      <c r="AR69" s="5" t="s">
        <v>49</v>
      </c>
      <c r="AS69" s="5">
        <v>730.47500000000002</v>
      </c>
      <c r="AY69" s="5" t="s">
        <v>47</v>
      </c>
      <c r="AZ69" s="5" t="s">
        <v>50</v>
      </c>
      <c r="BB69" s="5" t="s">
        <v>56</v>
      </c>
      <c r="BC69" s="5">
        <v>3243.15</v>
      </c>
      <c r="BI69" s="5" t="s">
        <v>47</v>
      </c>
      <c r="BJ69" s="5" t="s">
        <v>67</v>
      </c>
      <c r="BL69" s="5" t="s">
        <v>69</v>
      </c>
      <c r="BM69" s="5">
        <v>1606.35</v>
      </c>
      <c r="BS69" s="5" t="s">
        <v>47</v>
      </c>
      <c r="BT69" s="5" t="s">
        <v>80</v>
      </c>
      <c r="BV69" s="5" t="s">
        <v>81</v>
      </c>
      <c r="BW69" s="5">
        <v>1301.325</v>
      </c>
      <c r="CC69" s="2" t="s">
        <v>47</v>
      </c>
      <c r="CD69" s="5" t="s">
        <v>40</v>
      </c>
      <c r="CF69" s="5" t="s">
        <v>46</v>
      </c>
      <c r="CG69" s="5">
        <v>808.17499999999995</v>
      </c>
      <c r="CM69" s="5" t="s">
        <v>47</v>
      </c>
      <c r="CN69" s="5" t="s">
        <v>48</v>
      </c>
      <c r="CP69" s="5" t="s">
        <v>49</v>
      </c>
      <c r="CQ69" s="5">
        <v>2367.35</v>
      </c>
      <c r="CW69" s="5" t="s">
        <v>47</v>
      </c>
      <c r="CX69" s="5" t="s">
        <v>50</v>
      </c>
      <c r="CZ69" s="5" t="s">
        <v>56</v>
      </c>
      <c r="DA69" s="5">
        <v>1348.6</v>
      </c>
      <c r="DG69" s="5" t="s">
        <v>47</v>
      </c>
      <c r="DH69" s="5" t="s">
        <v>67</v>
      </c>
      <c r="DJ69" s="5" t="s">
        <v>69</v>
      </c>
      <c r="DK69" s="5">
        <v>318.2</v>
      </c>
      <c r="DQ69" s="2" t="s">
        <v>47</v>
      </c>
      <c r="DR69" s="5" t="s">
        <v>40</v>
      </c>
      <c r="DT69" s="5" t="s">
        <v>46</v>
      </c>
      <c r="DU69" s="5">
        <v>19.225000000000001</v>
      </c>
      <c r="EA69" s="5" t="s">
        <v>47</v>
      </c>
      <c r="EB69" s="5" t="s">
        <v>48</v>
      </c>
      <c r="ED69" s="5" t="s">
        <v>49</v>
      </c>
      <c r="EE69" s="5">
        <v>20</v>
      </c>
      <c r="EK69" s="5" t="s">
        <v>47</v>
      </c>
      <c r="EL69" s="5" t="s">
        <v>50</v>
      </c>
      <c r="EN69" s="5" t="s">
        <v>56</v>
      </c>
      <c r="EO69" s="5">
        <v>21</v>
      </c>
      <c r="EU69" s="2" t="s">
        <v>47</v>
      </c>
      <c r="EV69" s="5" t="s">
        <v>40</v>
      </c>
      <c r="EX69" s="5" t="s">
        <v>46</v>
      </c>
      <c r="EY69" s="5">
        <v>21.25</v>
      </c>
      <c r="FE69" s="5" t="s">
        <v>47</v>
      </c>
      <c r="FF69" s="5" t="s">
        <v>48</v>
      </c>
      <c r="FH69" s="5" t="s">
        <v>49</v>
      </c>
      <c r="FI69" s="5">
        <v>11.75</v>
      </c>
      <c r="FO69" s="5" t="s">
        <v>47</v>
      </c>
      <c r="FP69" s="5" t="s">
        <v>50</v>
      </c>
      <c r="FR69" s="5" t="s">
        <v>56</v>
      </c>
      <c r="FS69" s="5">
        <v>21.75</v>
      </c>
      <c r="FY69" s="2" t="s">
        <v>47</v>
      </c>
      <c r="FZ69" s="5" t="s">
        <v>40</v>
      </c>
      <c r="GB69" s="5" t="s">
        <v>46</v>
      </c>
      <c r="GC69" s="5">
        <v>9.75</v>
      </c>
      <c r="GI69" s="5" t="s">
        <v>47</v>
      </c>
      <c r="GJ69" s="5" t="s">
        <v>48</v>
      </c>
      <c r="GL69" s="5" t="s">
        <v>49</v>
      </c>
      <c r="GM69" s="5">
        <v>32.5</v>
      </c>
      <c r="GS69" s="5" t="s">
        <v>47</v>
      </c>
      <c r="GT69" s="5" t="s">
        <v>50</v>
      </c>
      <c r="GV69" s="5" t="s">
        <v>56</v>
      </c>
      <c r="GW69" s="5">
        <v>26.5</v>
      </c>
      <c r="HC69" s="2" t="s">
        <v>47</v>
      </c>
      <c r="HD69" s="5" t="s">
        <v>40</v>
      </c>
      <c r="HF69" s="5" t="s">
        <v>46</v>
      </c>
      <c r="HG69" s="5">
        <v>21.75</v>
      </c>
      <c r="HM69" s="5" t="s">
        <v>47</v>
      </c>
      <c r="HN69" s="5" t="s">
        <v>48</v>
      </c>
      <c r="HP69" s="5" t="s">
        <v>49</v>
      </c>
      <c r="HQ69" s="5">
        <v>9</v>
      </c>
      <c r="HW69" s="5" t="s">
        <v>47</v>
      </c>
      <c r="HX69" s="5" t="s">
        <v>50</v>
      </c>
      <c r="HZ69" s="5" t="s">
        <v>56</v>
      </c>
      <c r="IA69" s="5">
        <v>21.25</v>
      </c>
      <c r="IG69" s="2" t="s">
        <v>47</v>
      </c>
      <c r="IH69" s="5" t="s">
        <v>40</v>
      </c>
      <c r="IJ69" s="5" t="s">
        <v>46</v>
      </c>
      <c r="IK69" s="5">
        <v>1588.75</v>
      </c>
      <c r="IQ69" s="5" t="s">
        <v>47</v>
      </c>
      <c r="IR69" s="5" t="s">
        <v>48</v>
      </c>
      <c r="IT69" s="5" t="s">
        <v>49</v>
      </c>
      <c r="IU69" s="5">
        <v>1241.5</v>
      </c>
      <c r="JA69" s="5" t="s">
        <v>47</v>
      </c>
      <c r="JB69" s="5" t="s">
        <v>50</v>
      </c>
      <c r="JD69" s="5" t="s">
        <v>56</v>
      </c>
      <c r="JE69" s="5">
        <v>307</v>
      </c>
      <c r="JK69" s="2" t="s">
        <v>47</v>
      </c>
      <c r="JL69" s="5" t="s">
        <v>40</v>
      </c>
      <c r="JN69" s="5" t="s">
        <v>46</v>
      </c>
      <c r="JO69" s="5">
        <v>306.5</v>
      </c>
      <c r="JU69" s="5" t="s">
        <v>47</v>
      </c>
      <c r="JV69" s="5" t="s">
        <v>48</v>
      </c>
      <c r="JX69" s="5" t="s">
        <v>49</v>
      </c>
      <c r="JY69" s="5">
        <v>38</v>
      </c>
      <c r="KE69" s="5" t="s">
        <v>47</v>
      </c>
      <c r="KF69" s="5" t="s">
        <v>50</v>
      </c>
      <c r="KH69" s="5" t="s">
        <v>56</v>
      </c>
      <c r="KI69" s="5">
        <v>106.75</v>
      </c>
    </row>
    <row r="70" spans="1:299" x14ac:dyDescent="0.25">
      <c r="A70" s="2" t="s">
        <v>31</v>
      </c>
      <c r="B70" s="6" t="s">
        <v>52</v>
      </c>
      <c r="K70" s="5" t="s">
        <v>31</v>
      </c>
      <c r="L70" s="6" t="s">
        <v>52</v>
      </c>
      <c r="U70" s="5" t="s">
        <v>31</v>
      </c>
      <c r="V70" s="6" t="s">
        <v>52</v>
      </c>
      <c r="AE70" s="2" t="s">
        <v>31</v>
      </c>
      <c r="AF70" s="6" t="s">
        <v>52</v>
      </c>
      <c r="AO70" s="5" t="s">
        <v>31</v>
      </c>
      <c r="AP70" s="6" t="s">
        <v>52</v>
      </c>
      <c r="AY70" s="5" t="s">
        <v>31</v>
      </c>
      <c r="AZ70" s="6" t="s">
        <v>52</v>
      </c>
      <c r="BI70" s="5" t="s">
        <v>31</v>
      </c>
      <c r="BJ70" s="6" t="s">
        <v>52</v>
      </c>
      <c r="BS70" s="5" t="s">
        <v>31</v>
      </c>
      <c r="BT70" s="6" t="s">
        <v>52</v>
      </c>
      <c r="CC70" s="2" t="s">
        <v>31</v>
      </c>
      <c r="CD70" s="6" t="s">
        <v>52</v>
      </c>
      <c r="CM70" s="5" t="s">
        <v>31</v>
      </c>
      <c r="CN70" s="6" t="s">
        <v>52</v>
      </c>
      <c r="CW70" s="5" t="s">
        <v>31</v>
      </c>
      <c r="CX70" s="6" t="s">
        <v>52</v>
      </c>
      <c r="DG70" s="5" t="s">
        <v>31</v>
      </c>
      <c r="DH70" s="6" t="s">
        <v>52</v>
      </c>
      <c r="DQ70" s="2" t="s">
        <v>31</v>
      </c>
      <c r="DR70" s="6" t="s">
        <v>52</v>
      </c>
      <c r="EA70" s="5" t="s">
        <v>31</v>
      </c>
      <c r="EB70" s="6" t="s">
        <v>52</v>
      </c>
      <c r="EK70" s="5" t="s">
        <v>31</v>
      </c>
      <c r="EL70" s="6" t="s">
        <v>52</v>
      </c>
      <c r="EU70" s="2" t="s">
        <v>31</v>
      </c>
      <c r="EV70" s="6" t="s">
        <v>52</v>
      </c>
      <c r="FE70" s="5" t="s">
        <v>31</v>
      </c>
      <c r="FF70" s="6" t="s">
        <v>52</v>
      </c>
      <c r="FO70" s="5" t="s">
        <v>31</v>
      </c>
      <c r="FP70" s="6" t="s">
        <v>52</v>
      </c>
      <c r="FY70" s="2" t="s">
        <v>31</v>
      </c>
      <c r="FZ70" s="6" t="s">
        <v>52</v>
      </c>
      <c r="GI70" s="5" t="s">
        <v>31</v>
      </c>
      <c r="GJ70" s="6" t="s">
        <v>52</v>
      </c>
      <c r="GS70" s="5" t="s">
        <v>31</v>
      </c>
      <c r="GT70" s="6" t="s">
        <v>52</v>
      </c>
      <c r="HC70" s="2" t="s">
        <v>31</v>
      </c>
      <c r="HD70" s="6" t="s">
        <v>52</v>
      </c>
      <c r="HM70" s="5" t="s">
        <v>31</v>
      </c>
      <c r="HN70" s="6" t="s">
        <v>52</v>
      </c>
      <c r="HW70" s="5" t="s">
        <v>31</v>
      </c>
      <c r="HX70" s="6" t="s">
        <v>52</v>
      </c>
      <c r="IG70" s="2" t="s">
        <v>31</v>
      </c>
      <c r="IH70" s="6" t="s">
        <v>52</v>
      </c>
      <c r="IQ70" s="5" t="s">
        <v>31</v>
      </c>
      <c r="IR70" s="6" t="s">
        <v>52</v>
      </c>
      <c r="JA70" s="5" t="s">
        <v>31</v>
      </c>
      <c r="JB70" s="6" t="s">
        <v>52</v>
      </c>
      <c r="JK70" s="2" t="s">
        <v>31</v>
      </c>
      <c r="JL70" s="6" t="s">
        <v>52</v>
      </c>
      <c r="JU70" s="5" t="s">
        <v>31</v>
      </c>
      <c r="JV70" s="6" t="s">
        <v>52</v>
      </c>
      <c r="KE70" s="5" t="s">
        <v>31</v>
      </c>
      <c r="KF70" s="6" t="s">
        <v>52</v>
      </c>
    </row>
    <row r="71" spans="1:299" x14ac:dyDescent="0.25">
      <c r="A71" s="2" t="s">
        <v>41</v>
      </c>
      <c r="B71" s="5">
        <v>1</v>
      </c>
      <c r="D71" s="5">
        <v>2</v>
      </c>
      <c r="F71" s="5">
        <v>3</v>
      </c>
      <c r="H71" s="5">
        <v>4</v>
      </c>
      <c r="K71" s="5" t="s">
        <v>41</v>
      </c>
      <c r="L71" s="5">
        <v>1</v>
      </c>
      <c r="N71" s="5">
        <v>2</v>
      </c>
      <c r="P71" s="5">
        <v>3</v>
      </c>
      <c r="R71" s="5">
        <v>4</v>
      </c>
      <c r="U71" s="5" t="s">
        <v>41</v>
      </c>
      <c r="V71" s="5">
        <v>1</v>
      </c>
      <c r="X71" s="5">
        <v>2</v>
      </c>
      <c r="Z71" s="5">
        <v>3</v>
      </c>
      <c r="AB71" s="5">
        <v>4</v>
      </c>
      <c r="AE71" s="2" t="s">
        <v>41</v>
      </c>
      <c r="AF71" s="5">
        <v>1</v>
      </c>
      <c r="AH71" s="5">
        <v>2</v>
      </c>
      <c r="AJ71" s="5">
        <v>3</v>
      </c>
      <c r="AL71" s="5">
        <v>4</v>
      </c>
      <c r="AO71" s="5" t="s">
        <v>41</v>
      </c>
      <c r="AP71" s="5">
        <v>1</v>
      </c>
      <c r="AR71" s="5">
        <v>2</v>
      </c>
      <c r="AT71" s="5">
        <v>3</v>
      </c>
      <c r="AV71" s="5">
        <v>4</v>
      </c>
      <c r="AY71" s="5" t="s">
        <v>41</v>
      </c>
      <c r="AZ71" s="5">
        <v>1</v>
      </c>
      <c r="BB71" s="5">
        <v>2</v>
      </c>
      <c r="BD71" s="5">
        <v>3</v>
      </c>
      <c r="BF71" s="5">
        <v>4</v>
      </c>
      <c r="BI71" s="5" t="s">
        <v>41</v>
      </c>
      <c r="BJ71" s="5">
        <v>1</v>
      </c>
      <c r="BL71" s="5">
        <v>2</v>
      </c>
      <c r="BN71" s="5">
        <v>3</v>
      </c>
      <c r="BP71" s="5">
        <v>4</v>
      </c>
      <c r="BS71" s="5" t="s">
        <v>41</v>
      </c>
      <c r="BT71" s="5">
        <v>1</v>
      </c>
      <c r="BV71" s="5">
        <v>2</v>
      </c>
      <c r="BX71" s="5">
        <v>3</v>
      </c>
      <c r="BZ71" s="5">
        <v>4</v>
      </c>
      <c r="CC71" s="2" t="s">
        <v>41</v>
      </c>
      <c r="CD71" s="5">
        <v>1</v>
      </c>
      <c r="CF71" s="5">
        <v>2</v>
      </c>
      <c r="CH71" s="5">
        <v>3</v>
      </c>
      <c r="CJ71" s="5">
        <v>4</v>
      </c>
      <c r="CM71" s="5" t="s">
        <v>41</v>
      </c>
      <c r="CN71" s="5">
        <v>1</v>
      </c>
      <c r="CP71" s="5">
        <v>2</v>
      </c>
      <c r="CR71" s="5">
        <v>3</v>
      </c>
      <c r="CT71" s="5">
        <v>4</v>
      </c>
      <c r="CW71" s="5" t="s">
        <v>41</v>
      </c>
      <c r="CX71" s="5">
        <v>1</v>
      </c>
      <c r="CZ71" s="5" t="s">
        <v>32</v>
      </c>
      <c r="DA71" s="5">
        <v>595</v>
      </c>
      <c r="DB71" s="5" t="s">
        <v>32</v>
      </c>
      <c r="DC71" s="5">
        <v>596</v>
      </c>
      <c r="DD71" s="5" t="s">
        <v>32</v>
      </c>
      <c r="DE71" s="5">
        <v>597</v>
      </c>
      <c r="DG71" s="5" t="s">
        <v>41</v>
      </c>
      <c r="DH71" s="5">
        <v>1</v>
      </c>
      <c r="DJ71" s="5">
        <v>2</v>
      </c>
      <c r="DL71" s="5">
        <v>3</v>
      </c>
      <c r="DN71" s="5">
        <v>4</v>
      </c>
      <c r="DQ71" s="2" t="s">
        <v>41</v>
      </c>
      <c r="DR71" s="5">
        <v>1</v>
      </c>
      <c r="DT71" s="5" t="s">
        <v>32</v>
      </c>
      <c r="DU71" s="5">
        <v>1180</v>
      </c>
      <c r="DV71" s="5" t="s">
        <v>32</v>
      </c>
      <c r="DW71" s="5">
        <v>1181</v>
      </c>
      <c r="DX71" s="5" t="s">
        <v>32</v>
      </c>
      <c r="DY71" s="5">
        <v>1182</v>
      </c>
      <c r="EA71" s="5" t="s">
        <v>41</v>
      </c>
      <c r="EB71" s="5">
        <v>1</v>
      </c>
      <c r="ED71" s="5">
        <v>2</v>
      </c>
      <c r="EF71" s="5">
        <v>3</v>
      </c>
      <c r="EH71" s="5">
        <v>4</v>
      </c>
      <c r="EK71" s="5" t="s">
        <v>41</v>
      </c>
      <c r="EL71" s="5">
        <v>1</v>
      </c>
      <c r="EN71" s="5">
        <v>2</v>
      </c>
      <c r="EP71" s="5">
        <v>3</v>
      </c>
      <c r="ER71" s="5">
        <v>4</v>
      </c>
      <c r="EU71" s="2" t="s">
        <v>41</v>
      </c>
      <c r="EV71" s="5">
        <v>1</v>
      </c>
      <c r="EX71" s="5">
        <v>2</v>
      </c>
      <c r="EZ71" s="5">
        <v>3</v>
      </c>
      <c r="FB71" s="5">
        <v>4</v>
      </c>
      <c r="FE71" s="5" t="s">
        <v>41</v>
      </c>
      <c r="FF71" s="5">
        <v>1</v>
      </c>
      <c r="FH71" s="5">
        <v>2</v>
      </c>
      <c r="FJ71" s="5">
        <v>3</v>
      </c>
      <c r="FL71" s="5">
        <v>4</v>
      </c>
      <c r="FO71" s="5" t="s">
        <v>41</v>
      </c>
      <c r="FP71" s="5">
        <v>1</v>
      </c>
      <c r="FR71" s="5">
        <v>2</v>
      </c>
      <c r="FT71" s="5">
        <v>3</v>
      </c>
      <c r="FV71" s="5">
        <v>4</v>
      </c>
      <c r="FY71" s="2" t="s">
        <v>41</v>
      </c>
      <c r="FZ71" s="5">
        <v>1</v>
      </c>
      <c r="GB71" s="5">
        <v>2</v>
      </c>
      <c r="GD71" s="5">
        <v>3</v>
      </c>
      <c r="GF71" s="5">
        <v>4</v>
      </c>
      <c r="GI71" s="5" t="s">
        <v>41</v>
      </c>
      <c r="GJ71" s="5">
        <v>1</v>
      </c>
      <c r="GL71" s="5">
        <v>2</v>
      </c>
      <c r="GN71" s="5">
        <v>3</v>
      </c>
      <c r="GP71" s="5">
        <v>4</v>
      </c>
      <c r="GS71" s="5" t="s">
        <v>41</v>
      </c>
      <c r="GT71" s="5">
        <v>1</v>
      </c>
      <c r="GV71" s="5">
        <v>2</v>
      </c>
      <c r="GX71" s="5">
        <v>3</v>
      </c>
      <c r="GZ71" s="5">
        <v>4</v>
      </c>
      <c r="HC71" s="2" t="s">
        <v>41</v>
      </c>
      <c r="HD71" s="5">
        <v>1</v>
      </c>
      <c r="HF71" s="5">
        <v>2</v>
      </c>
      <c r="HH71" s="5">
        <v>3</v>
      </c>
      <c r="HJ71" s="5">
        <v>4</v>
      </c>
      <c r="HM71" s="5" t="s">
        <v>41</v>
      </c>
      <c r="HN71" s="5">
        <v>1</v>
      </c>
      <c r="HP71" s="5">
        <v>2</v>
      </c>
      <c r="HR71" s="5">
        <v>3</v>
      </c>
      <c r="HT71" s="5">
        <v>4</v>
      </c>
      <c r="HW71" s="5" t="s">
        <v>41</v>
      </c>
      <c r="HX71" s="5">
        <v>1</v>
      </c>
      <c r="HZ71" s="5">
        <v>2</v>
      </c>
      <c r="IB71" s="5">
        <v>3</v>
      </c>
      <c r="ID71" s="5">
        <v>4</v>
      </c>
      <c r="IG71" s="2" t="s">
        <v>41</v>
      </c>
      <c r="IH71" s="5">
        <v>1</v>
      </c>
      <c r="IJ71" s="5">
        <v>2</v>
      </c>
      <c r="IL71" s="5">
        <v>3</v>
      </c>
      <c r="IN71" s="5">
        <v>4</v>
      </c>
      <c r="IQ71" s="5" t="s">
        <v>41</v>
      </c>
      <c r="IR71" s="5">
        <v>1</v>
      </c>
      <c r="IT71" s="5">
        <v>2</v>
      </c>
      <c r="IV71" s="5">
        <v>3</v>
      </c>
      <c r="IX71" s="5">
        <v>4</v>
      </c>
      <c r="JA71" s="5" t="s">
        <v>41</v>
      </c>
      <c r="JB71" s="5">
        <v>1</v>
      </c>
      <c r="JD71" s="5">
        <v>2</v>
      </c>
      <c r="JF71" s="5">
        <v>3</v>
      </c>
      <c r="JH71" s="5">
        <v>4</v>
      </c>
      <c r="JK71" s="2" t="s">
        <v>41</v>
      </c>
      <c r="JL71" s="5">
        <v>1</v>
      </c>
      <c r="JN71" s="5">
        <v>2</v>
      </c>
      <c r="JP71" s="5">
        <v>3</v>
      </c>
      <c r="JR71" s="5">
        <v>4</v>
      </c>
      <c r="JU71" s="5" t="s">
        <v>41</v>
      </c>
      <c r="JV71" s="5">
        <v>1</v>
      </c>
      <c r="JX71" s="5">
        <v>2</v>
      </c>
      <c r="JZ71" s="5">
        <v>3</v>
      </c>
      <c r="KB71" s="5">
        <v>4</v>
      </c>
      <c r="KE71" s="5" t="s">
        <v>41</v>
      </c>
      <c r="KF71" s="5">
        <v>1</v>
      </c>
      <c r="KH71" s="5">
        <v>2</v>
      </c>
      <c r="KJ71" s="5">
        <v>3</v>
      </c>
      <c r="KL71" s="5">
        <v>4</v>
      </c>
    </row>
    <row r="72" spans="1:299" x14ac:dyDescent="0.25">
      <c r="A72" s="2"/>
      <c r="B72" s="5" t="s">
        <v>33</v>
      </c>
      <c r="D72" s="5" t="s">
        <v>33</v>
      </c>
      <c r="F72" s="5" t="s">
        <v>33</v>
      </c>
      <c r="H72" s="5" t="s">
        <v>33</v>
      </c>
      <c r="L72" s="5" t="s">
        <v>33</v>
      </c>
      <c r="N72" s="5" t="s">
        <v>33</v>
      </c>
      <c r="P72" s="5" t="s">
        <v>33</v>
      </c>
      <c r="R72" s="5" t="s">
        <v>33</v>
      </c>
      <c r="V72" s="5" t="s">
        <v>33</v>
      </c>
      <c r="X72" s="5" t="s">
        <v>33</v>
      </c>
      <c r="Z72" s="5" t="s">
        <v>33</v>
      </c>
      <c r="AB72" s="5" t="s">
        <v>33</v>
      </c>
      <c r="AE72" s="2"/>
      <c r="AF72" s="5" t="s">
        <v>33</v>
      </c>
      <c r="AH72" s="5" t="s">
        <v>33</v>
      </c>
      <c r="AJ72" s="5" t="s">
        <v>33</v>
      </c>
      <c r="AL72" s="5" t="s">
        <v>33</v>
      </c>
      <c r="AP72" s="5" t="s">
        <v>33</v>
      </c>
      <c r="AR72" s="5" t="s">
        <v>33</v>
      </c>
      <c r="AT72" s="5" t="s">
        <v>33</v>
      </c>
      <c r="AV72" s="5" t="s">
        <v>33</v>
      </c>
      <c r="AZ72" s="5" t="s">
        <v>33</v>
      </c>
      <c r="BB72" s="5" t="s">
        <v>33</v>
      </c>
      <c r="BD72" s="5" t="s">
        <v>33</v>
      </c>
      <c r="BF72" s="5" t="s">
        <v>33</v>
      </c>
      <c r="BJ72" s="5" t="s">
        <v>33</v>
      </c>
      <c r="BL72" s="5" t="s">
        <v>33</v>
      </c>
      <c r="BN72" s="5" t="s">
        <v>33</v>
      </c>
      <c r="BP72" s="5" t="s">
        <v>33</v>
      </c>
      <c r="BT72" s="5" t="s">
        <v>33</v>
      </c>
      <c r="BV72" s="5" t="s">
        <v>33</v>
      </c>
      <c r="BX72" s="5" t="s">
        <v>33</v>
      </c>
      <c r="BZ72" s="5" t="s">
        <v>33</v>
      </c>
      <c r="CC72" s="2"/>
      <c r="CD72" s="5" t="s">
        <v>33</v>
      </c>
      <c r="CF72" s="5" t="s">
        <v>33</v>
      </c>
      <c r="CH72" s="5" t="s">
        <v>33</v>
      </c>
      <c r="CJ72" s="5" t="s">
        <v>33</v>
      </c>
      <c r="CN72" s="5" t="s">
        <v>33</v>
      </c>
      <c r="CP72" s="5" t="s">
        <v>33</v>
      </c>
      <c r="CR72" s="5" t="s">
        <v>33</v>
      </c>
      <c r="CT72" s="5" t="s">
        <v>33</v>
      </c>
      <c r="CX72" s="5" t="s">
        <v>33</v>
      </c>
      <c r="CZ72" s="5" t="s">
        <v>33</v>
      </c>
      <c r="DB72" s="5" t="s">
        <v>33</v>
      </c>
      <c r="DD72" s="5" t="s">
        <v>33</v>
      </c>
      <c r="DH72" s="5" t="s">
        <v>33</v>
      </c>
      <c r="DJ72" s="5" t="s">
        <v>33</v>
      </c>
      <c r="DL72" s="5" t="s">
        <v>33</v>
      </c>
      <c r="DN72" s="5" t="s">
        <v>33</v>
      </c>
      <c r="DQ72" s="2"/>
      <c r="DR72" s="5" t="s">
        <v>33</v>
      </c>
      <c r="DT72" s="5" t="s">
        <v>33</v>
      </c>
      <c r="DV72" s="5" t="s">
        <v>33</v>
      </c>
      <c r="DX72" s="5" t="s">
        <v>33</v>
      </c>
      <c r="EB72" s="5" t="s">
        <v>33</v>
      </c>
      <c r="ED72" s="5" t="s">
        <v>33</v>
      </c>
      <c r="EF72" s="5" t="s">
        <v>33</v>
      </c>
      <c r="EH72" s="5" t="s">
        <v>33</v>
      </c>
      <c r="EL72" s="5" t="s">
        <v>33</v>
      </c>
      <c r="EN72" s="5" t="s">
        <v>33</v>
      </c>
      <c r="EP72" s="5" t="s">
        <v>33</v>
      </c>
      <c r="ER72" s="5" t="s">
        <v>33</v>
      </c>
      <c r="EU72" s="2"/>
      <c r="EV72" s="5" t="s">
        <v>33</v>
      </c>
      <c r="EX72" s="5" t="s">
        <v>33</v>
      </c>
      <c r="EZ72" s="5" t="s">
        <v>33</v>
      </c>
      <c r="FB72" s="5" t="s">
        <v>33</v>
      </c>
      <c r="FF72" s="5" t="s">
        <v>33</v>
      </c>
      <c r="FH72" s="5" t="s">
        <v>33</v>
      </c>
      <c r="FJ72" s="5" t="s">
        <v>33</v>
      </c>
      <c r="FL72" s="5" t="s">
        <v>33</v>
      </c>
      <c r="FP72" s="5" t="s">
        <v>33</v>
      </c>
      <c r="FR72" s="5" t="s">
        <v>33</v>
      </c>
      <c r="FT72" s="5" t="s">
        <v>33</v>
      </c>
      <c r="FV72" s="5" t="s">
        <v>33</v>
      </c>
      <c r="FY72" s="2"/>
      <c r="FZ72" s="5" t="s">
        <v>33</v>
      </c>
      <c r="GB72" s="5" t="s">
        <v>33</v>
      </c>
      <c r="GD72" s="5" t="s">
        <v>33</v>
      </c>
      <c r="GF72" s="5" t="s">
        <v>33</v>
      </c>
      <c r="GJ72" s="5" t="s">
        <v>33</v>
      </c>
      <c r="GL72" s="5" t="s">
        <v>33</v>
      </c>
      <c r="GN72" s="5" t="s">
        <v>33</v>
      </c>
      <c r="GP72" s="5" t="s">
        <v>33</v>
      </c>
      <c r="GT72" s="5" t="s">
        <v>33</v>
      </c>
      <c r="GV72" s="5" t="s">
        <v>33</v>
      </c>
      <c r="GX72" s="5" t="s">
        <v>33</v>
      </c>
      <c r="GZ72" s="5" t="s">
        <v>33</v>
      </c>
      <c r="HC72" s="2"/>
      <c r="HD72" s="5" t="s">
        <v>33</v>
      </c>
      <c r="HF72" s="5" t="s">
        <v>33</v>
      </c>
      <c r="HH72" s="5" t="s">
        <v>33</v>
      </c>
      <c r="HJ72" s="5" t="s">
        <v>33</v>
      </c>
      <c r="HN72" s="5" t="s">
        <v>33</v>
      </c>
      <c r="HP72" s="5" t="s">
        <v>33</v>
      </c>
      <c r="HR72" s="5" t="s">
        <v>33</v>
      </c>
      <c r="HT72" s="5" t="s">
        <v>33</v>
      </c>
      <c r="HX72" s="5" t="s">
        <v>33</v>
      </c>
      <c r="HZ72" s="5" t="s">
        <v>33</v>
      </c>
      <c r="IB72" s="5" t="s">
        <v>33</v>
      </c>
      <c r="ID72" s="5" t="s">
        <v>33</v>
      </c>
      <c r="IG72" s="2"/>
      <c r="IH72" s="5" t="s">
        <v>33</v>
      </c>
      <c r="IJ72" s="5" t="s">
        <v>33</v>
      </c>
      <c r="IL72" s="5" t="s">
        <v>33</v>
      </c>
      <c r="IN72" s="5" t="s">
        <v>33</v>
      </c>
      <c r="IR72" s="5" t="s">
        <v>33</v>
      </c>
      <c r="IT72" s="5" t="s">
        <v>33</v>
      </c>
      <c r="IV72" s="5" t="s">
        <v>33</v>
      </c>
      <c r="IX72" s="5" t="s">
        <v>33</v>
      </c>
      <c r="JB72" s="5" t="s">
        <v>33</v>
      </c>
      <c r="JD72" s="5" t="s">
        <v>33</v>
      </c>
      <c r="JF72" s="5" t="s">
        <v>33</v>
      </c>
      <c r="JH72" s="5" t="s">
        <v>33</v>
      </c>
      <c r="JK72" s="2"/>
      <c r="JL72" s="5" t="s">
        <v>33</v>
      </c>
      <c r="JN72" s="5" t="s">
        <v>33</v>
      </c>
      <c r="JP72" s="5" t="s">
        <v>33</v>
      </c>
      <c r="JR72" s="5" t="s">
        <v>33</v>
      </c>
      <c r="JV72" s="5" t="s">
        <v>33</v>
      </c>
      <c r="JX72" s="5" t="s">
        <v>33</v>
      </c>
      <c r="JZ72" s="5" t="s">
        <v>33</v>
      </c>
      <c r="KB72" s="5" t="s">
        <v>33</v>
      </c>
      <c r="KF72" s="5" t="s">
        <v>33</v>
      </c>
      <c r="KH72" s="5" t="s">
        <v>33</v>
      </c>
      <c r="KJ72" s="5" t="s">
        <v>33</v>
      </c>
      <c r="KL72" s="5" t="s">
        <v>33</v>
      </c>
    </row>
    <row r="73" spans="1:299" x14ac:dyDescent="0.25">
      <c r="A73" s="2"/>
      <c r="B73" s="5">
        <v>1</v>
      </c>
      <c r="C73" s="5">
        <v>187</v>
      </c>
      <c r="D73" s="5">
        <v>1</v>
      </c>
      <c r="E73" s="5">
        <v>191</v>
      </c>
      <c r="F73" s="5">
        <v>1</v>
      </c>
      <c r="G73" s="5">
        <v>192</v>
      </c>
      <c r="H73" s="5">
        <v>1</v>
      </c>
      <c r="I73" s="5">
        <v>190</v>
      </c>
      <c r="L73" s="5">
        <v>1</v>
      </c>
      <c r="M73" s="5">
        <v>163</v>
      </c>
      <c r="N73" s="5">
        <v>1</v>
      </c>
      <c r="O73" s="5">
        <v>165</v>
      </c>
      <c r="P73" s="5">
        <v>1</v>
      </c>
      <c r="Q73" s="5">
        <v>162</v>
      </c>
      <c r="R73" s="5">
        <v>1</v>
      </c>
      <c r="S73" s="5">
        <v>164</v>
      </c>
      <c r="V73" s="5">
        <v>1</v>
      </c>
      <c r="W73" s="5">
        <v>176</v>
      </c>
      <c r="X73" s="5">
        <v>1</v>
      </c>
      <c r="Y73" s="5">
        <v>177</v>
      </c>
      <c r="Z73" s="5">
        <v>1</v>
      </c>
      <c r="AA73" s="5">
        <v>178</v>
      </c>
      <c r="AB73" s="5">
        <v>1</v>
      </c>
      <c r="AC73" s="5">
        <v>178</v>
      </c>
      <c r="AE73" s="2"/>
      <c r="AF73" s="5">
        <v>1</v>
      </c>
      <c r="AG73" s="5">
        <v>577</v>
      </c>
      <c r="AH73" s="5">
        <v>1</v>
      </c>
      <c r="AI73" s="5">
        <v>1121</v>
      </c>
      <c r="AJ73" s="5">
        <v>1</v>
      </c>
      <c r="AK73" s="5">
        <v>983</v>
      </c>
      <c r="AL73" s="5">
        <v>1</v>
      </c>
      <c r="AM73" s="5">
        <v>731</v>
      </c>
      <c r="AP73" s="5">
        <v>1</v>
      </c>
      <c r="AQ73" s="5">
        <v>236</v>
      </c>
      <c r="AR73" s="5">
        <v>1</v>
      </c>
      <c r="AS73" s="5">
        <v>236</v>
      </c>
      <c r="AT73" s="5">
        <v>1</v>
      </c>
      <c r="AU73" s="5">
        <v>250</v>
      </c>
      <c r="AV73" s="5">
        <v>1</v>
      </c>
      <c r="AW73" s="5">
        <v>250</v>
      </c>
      <c r="AZ73" s="5">
        <v>1</v>
      </c>
      <c r="BA73" s="5">
        <v>607</v>
      </c>
      <c r="BB73" s="5">
        <v>1</v>
      </c>
      <c r="BC73" s="5">
        <v>607</v>
      </c>
      <c r="BD73" s="5">
        <v>1</v>
      </c>
      <c r="BE73" s="5">
        <v>563</v>
      </c>
      <c r="BF73" s="5">
        <v>1</v>
      </c>
      <c r="BG73" s="5">
        <v>501</v>
      </c>
      <c r="BJ73" s="5">
        <v>1</v>
      </c>
      <c r="BK73" s="5">
        <v>454</v>
      </c>
      <c r="BL73" s="5">
        <v>1</v>
      </c>
      <c r="BM73" s="5">
        <v>630</v>
      </c>
      <c r="BN73" s="5">
        <v>1</v>
      </c>
      <c r="BO73" s="5">
        <v>478</v>
      </c>
      <c r="BP73" s="5">
        <v>1</v>
      </c>
      <c r="BQ73" s="5">
        <v>478</v>
      </c>
      <c r="BT73" s="5">
        <v>1</v>
      </c>
      <c r="BU73" s="5">
        <v>480</v>
      </c>
      <c r="BV73" s="5">
        <v>1</v>
      </c>
      <c r="BW73" s="5">
        <v>593</v>
      </c>
      <c r="BX73" s="5">
        <v>1</v>
      </c>
      <c r="BY73" s="5">
        <v>470</v>
      </c>
      <c r="BZ73" s="5">
        <v>1</v>
      </c>
      <c r="CA73" s="5">
        <v>486</v>
      </c>
      <c r="CC73" s="2"/>
      <c r="CD73" s="5">
        <v>1</v>
      </c>
      <c r="CE73" s="5">
        <v>341</v>
      </c>
      <c r="CF73" s="5">
        <v>1</v>
      </c>
      <c r="CG73" s="5">
        <v>435</v>
      </c>
      <c r="CH73" s="5">
        <v>1</v>
      </c>
      <c r="CI73" s="5">
        <v>663</v>
      </c>
      <c r="CJ73" s="5">
        <v>1</v>
      </c>
      <c r="CK73" s="5">
        <v>989</v>
      </c>
      <c r="CN73" s="5">
        <v>1</v>
      </c>
      <c r="CO73" s="5">
        <v>230</v>
      </c>
      <c r="CP73" s="5">
        <v>1</v>
      </c>
      <c r="CQ73" s="5">
        <v>280</v>
      </c>
      <c r="CR73" s="5">
        <v>1</v>
      </c>
      <c r="CS73" s="5">
        <v>306</v>
      </c>
      <c r="CT73" s="5">
        <v>1</v>
      </c>
      <c r="CU73" s="5">
        <v>278</v>
      </c>
      <c r="CX73" s="5">
        <v>1</v>
      </c>
      <c r="CY73" s="5">
        <v>735</v>
      </c>
      <c r="CZ73" s="5">
        <v>1</v>
      </c>
      <c r="DA73" s="5">
        <v>855</v>
      </c>
      <c r="DB73" s="5">
        <v>1</v>
      </c>
      <c r="DC73" s="5">
        <v>686</v>
      </c>
      <c r="DD73" s="5">
        <v>1</v>
      </c>
      <c r="DE73" s="5">
        <v>960</v>
      </c>
      <c r="DH73" s="5">
        <v>1</v>
      </c>
      <c r="DI73" s="5">
        <v>348</v>
      </c>
      <c r="DJ73" s="5">
        <v>1</v>
      </c>
      <c r="DK73" s="5">
        <v>378</v>
      </c>
      <c r="DL73" s="5">
        <v>1</v>
      </c>
      <c r="DM73" s="5">
        <v>345</v>
      </c>
      <c r="DN73" s="5">
        <v>1</v>
      </c>
      <c r="DO73" s="5">
        <v>439</v>
      </c>
      <c r="DQ73" s="2"/>
      <c r="DR73" s="5">
        <v>1</v>
      </c>
      <c r="DS73" s="5">
        <v>152</v>
      </c>
      <c r="DT73" s="5">
        <v>1</v>
      </c>
      <c r="DU73" s="5">
        <v>151</v>
      </c>
      <c r="DV73" s="5">
        <v>1</v>
      </c>
      <c r="DW73" s="5">
        <v>155</v>
      </c>
      <c r="DX73" s="5">
        <v>1</v>
      </c>
      <c r="DY73" s="5">
        <v>153</v>
      </c>
      <c r="EB73" s="5">
        <v>1</v>
      </c>
      <c r="EC73" s="5">
        <v>175</v>
      </c>
      <c r="ED73" s="5">
        <v>1</v>
      </c>
      <c r="EE73" s="5">
        <v>173</v>
      </c>
      <c r="EF73" s="5">
        <v>1</v>
      </c>
      <c r="EG73" s="5">
        <v>178</v>
      </c>
      <c r="EH73" s="5">
        <v>1</v>
      </c>
      <c r="EI73" s="5">
        <v>202</v>
      </c>
      <c r="EL73" s="5">
        <v>1</v>
      </c>
      <c r="EM73" s="5">
        <v>167</v>
      </c>
      <c r="EN73" s="5">
        <v>1</v>
      </c>
      <c r="EO73" s="5">
        <v>169</v>
      </c>
      <c r="EP73" s="5">
        <v>1</v>
      </c>
      <c r="EQ73" s="5">
        <v>164</v>
      </c>
      <c r="ER73" s="5">
        <v>1</v>
      </c>
      <c r="ES73" s="5">
        <v>167</v>
      </c>
      <c r="EU73" s="2"/>
      <c r="EV73" s="5">
        <v>1</v>
      </c>
      <c r="EW73" s="5">
        <v>159</v>
      </c>
      <c r="EX73" s="5">
        <v>1</v>
      </c>
      <c r="EY73" s="5">
        <v>159</v>
      </c>
      <c r="EZ73" s="5">
        <v>1</v>
      </c>
      <c r="FA73" s="5">
        <v>164</v>
      </c>
      <c r="FB73" s="5">
        <v>1</v>
      </c>
      <c r="FC73" s="5">
        <v>165</v>
      </c>
      <c r="FF73" s="5">
        <v>1</v>
      </c>
      <c r="FG73" s="5">
        <v>197</v>
      </c>
      <c r="FH73" s="5">
        <v>1</v>
      </c>
      <c r="FI73" s="5">
        <v>287</v>
      </c>
      <c r="FJ73" s="5">
        <v>1</v>
      </c>
      <c r="FK73" s="5">
        <v>282</v>
      </c>
      <c r="FL73" s="5">
        <v>1</v>
      </c>
      <c r="FM73" s="5">
        <v>308</v>
      </c>
      <c r="FP73" s="5">
        <v>1</v>
      </c>
      <c r="FQ73" s="5">
        <v>175</v>
      </c>
      <c r="FR73" s="5">
        <v>1</v>
      </c>
      <c r="FS73" s="5">
        <v>177</v>
      </c>
      <c r="FT73" s="5">
        <v>1</v>
      </c>
      <c r="FU73" s="5">
        <v>177</v>
      </c>
      <c r="FV73" s="5">
        <v>1</v>
      </c>
      <c r="FW73" s="5">
        <v>177</v>
      </c>
      <c r="FY73" s="2"/>
      <c r="FZ73" s="5">
        <v>1</v>
      </c>
      <c r="GA73" s="5">
        <v>315</v>
      </c>
      <c r="GB73" s="5">
        <v>1</v>
      </c>
      <c r="GC73" s="5">
        <v>327</v>
      </c>
      <c r="GD73" s="5">
        <v>1</v>
      </c>
      <c r="GE73" s="5">
        <v>385</v>
      </c>
      <c r="GF73" s="5">
        <v>1</v>
      </c>
      <c r="GG73" s="5">
        <v>401</v>
      </c>
      <c r="GJ73" s="5">
        <v>1</v>
      </c>
      <c r="GK73" s="5">
        <v>188</v>
      </c>
      <c r="GL73" s="5">
        <v>1</v>
      </c>
      <c r="GM73" s="5">
        <v>196</v>
      </c>
      <c r="GN73" s="5">
        <v>1</v>
      </c>
      <c r="GO73" s="5">
        <v>204</v>
      </c>
      <c r="GP73" s="5">
        <v>1</v>
      </c>
      <c r="GQ73" s="5">
        <v>213</v>
      </c>
      <c r="GT73" s="5">
        <v>1</v>
      </c>
      <c r="GU73" s="5">
        <v>153</v>
      </c>
      <c r="GV73" s="5">
        <v>1</v>
      </c>
      <c r="GW73" s="5">
        <v>154</v>
      </c>
      <c r="GX73" s="5">
        <v>1</v>
      </c>
      <c r="GY73" s="5">
        <v>152</v>
      </c>
      <c r="GZ73" s="5">
        <v>1</v>
      </c>
      <c r="HA73" s="5">
        <v>153</v>
      </c>
      <c r="HC73" s="2"/>
      <c r="HD73" s="5">
        <v>1</v>
      </c>
      <c r="HE73" s="5">
        <v>168</v>
      </c>
      <c r="HF73" s="5">
        <v>1</v>
      </c>
      <c r="HG73" s="5">
        <v>169</v>
      </c>
      <c r="HH73" s="5">
        <v>1</v>
      </c>
      <c r="HI73" s="5">
        <v>170</v>
      </c>
      <c r="HJ73" s="5">
        <v>1</v>
      </c>
      <c r="HK73" s="5">
        <v>165</v>
      </c>
      <c r="HN73" s="5">
        <v>1</v>
      </c>
      <c r="HO73" s="5">
        <v>236</v>
      </c>
      <c r="HP73" s="5">
        <v>1</v>
      </c>
      <c r="HQ73" s="5">
        <v>250</v>
      </c>
      <c r="HR73" s="5">
        <v>1</v>
      </c>
      <c r="HS73" s="5">
        <v>250</v>
      </c>
      <c r="HT73" s="5">
        <v>1</v>
      </c>
      <c r="HU73" s="5">
        <v>273</v>
      </c>
      <c r="HX73" s="5">
        <v>1</v>
      </c>
      <c r="HY73" s="5">
        <v>173</v>
      </c>
      <c r="HZ73" s="5">
        <v>1</v>
      </c>
      <c r="IA73" s="5">
        <v>172</v>
      </c>
      <c r="IB73" s="5">
        <v>1</v>
      </c>
      <c r="IC73" s="5">
        <v>179</v>
      </c>
      <c r="ID73" s="5">
        <v>1</v>
      </c>
      <c r="IE73" s="5">
        <v>182</v>
      </c>
      <c r="IG73" s="2"/>
      <c r="IH73" s="5">
        <v>1</v>
      </c>
      <c r="II73" s="5">
        <v>198</v>
      </c>
      <c r="IJ73" s="5">
        <v>1</v>
      </c>
      <c r="IK73" s="5">
        <v>215</v>
      </c>
      <c r="IL73" s="5">
        <v>1</v>
      </c>
      <c r="IM73" s="5">
        <v>212</v>
      </c>
      <c r="IN73" s="5">
        <v>1</v>
      </c>
      <c r="IO73" s="5">
        <v>201</v>
      </c>
      <c r="IR73" s="5">
        <v>1</v>
      </c>
      <c r="IS73" s="5">
        <v>409</v>
      </c>
      <c r="IT73" s="5">
        <v>1</v>
      </c>
      <c r="IU73" s="5">
        <v>460</v>
      </c>
      <c r="IV73" s="5">
        <v>1</v>
      </c>
      <c r="IW73" s="5">
        <v>507</v>
      </c>
      <c r="IX73" s="5">
        <v>1</v>
      </c>
      <c r="IY73" s="5">
        <v>547</v>
      </c>
      <c r="JB73" s="5">
        <v>1</v>
      </c>
      <c r="JC73" s="5">
        <v>419</v>
      </c>
      <c r="JD73" s="5">
        <v>1</v>
      </c>
      <c r="JE73" s="5">
        <v>461</v>
      </c>
      <c r="JF73" s="5">
        <v>1</v>
      </c>
      <c r="JG73" s="5">
        <v>464</v>
      </c>
      <c r="JH73" s="5">
        <v>1</v>
      </c>
      <c r="JI73" s="5">
        <v>471</v>
      </c>
      <c r="JK73" s="2"/>
      <c r="JL73" s="5">
        <v>1</v>
      </c>
      <c r="JM73" s="5">
        <v>363</v>
      </c>
      <c r="JN73" s="5">
        <v>1</v>
      </c>
      <c r="JO73" s="5">
        <v>339</v>
      </c>
      <c r="JP73" s="5">
        <v>1</v>
      </c>
      <c r="JQ73" s="5">
        <v>336</v>
      </c>
      <c r="JR73" s="5">
        <v>1</v>
      </c>
      <c r="JS73" s="5">
        <v>340</v>
      </c>
      <c r="JV73" s="5">
        <v>1</v>
      </c>
      <c r="JW73" s="5">
        <v>143</v>
      </c>
      <c r="JX73" s="5">
        <v>1</v>
      </c>
      <c r="JY73" s="5">
        <v>143</v>
      </c>
      <c r="JZ73" s="5">
        <v>1</v>
      </c>
      <c r="KA73" s="5">
        <v>154</v>
      </c>
      <c r="KB73" s="5">
        <v>1</v>
      </c>
      <c r="KC73" s="5">
        <v>136</v>
      </c>
      <c r="KF73" s="5">
        <v>1</v>
      </c>
      <c r="KG73" s="5">
        <v>303</v>
      </c>
      <c r="KH73" s="5">
        <v>1</v>
      </c>
      <c r="KI73" s="5">
        <v>310</v>
      </c>
      <c r="KJ73" s="5">
        <v>1</v>
      </c>
      <c r="KK73" s="5">
        <v>318</v>
      </c>
      <c r="KL73" s="5">
        <v>1</v>
      </c>
      <c r="KM73" s="5">
        <v>305</v>
      </c>
    </row>
    <row r="74" spans="1:299" x14ac:dyDescent="0.25">
      <c r="A74" s="2"/>
      <c r="B74" s="5">
        <v>2</v>
      </c>
      <c r="C74" s="5">
        <v>189</v>
      </c>
      <c r="D74" s="5">
        <v>2</v>
      </c>
      <c r="E74" s="5">
        <v>197</v>
      </c>
      <c r="F74" s="5">
        <v>2</v>
      </c>
      <c r="G74" s="5">
        <v>197</v>
      </c>
      <c r="H74" s="5">
        <v>2</v>
      </c>
      <c r="I74" s="5">
        <v>197</v>
      </c>
      <c r="L74" s="5">
        <v>2</v>
      </c>
      <c r="M74" s="5">
        <v>172</v>
      </c>
      <c r="N74" s="5">
        <v>2</v>
      </c>
      <c r="O74" s="5">
        <v>170</v>
      </c>
      <c r="P74" s="5">
        <v>2</v>
      </c>
      <c r="Q74" s="5">
        <v>169</v>
      </c>
      <c r="R74" s="5">
        <v>2</v>
      </c>
      <c r="S74" s="5">
        <v>170</v>
      </c>
      <c r="V74" s="5">
        <v>2</v>
      </c>
      <c r="W74" s="5">
        <v>186</v>
      </c>
      <c r="X74" s="5">
        <v>2</v>
      </c>
      <c r="Y74" s="5">
        <v>187</v>
      </c>
      <c r="Z74" s="5">
        <v>2</v>
      </c>
      <c r="AA74" s="5">
        <v>187</v>
      </c>
      <c r="AB74" s="5">
        <v>2</v>
      </c>
      <c r="AC74" s="5">
        <v>186</v>
      </c>
      <c r="AE74" s="2"/>
      <c r="AF74" s="5">
        <v>2</v>
      </c>
      <c r="AG74" s="5">
        <v>635</v>
      </c>
      <c r="AH74" s="5">
        <v>2</v>
      </c>
      <c r="AI74" s="5">
        <v>1259</v>
      </c>
      <c r="AJ74" s="5">
        <v>2</v>
      </c>
      <c r="AK74" s="5">
        <v>1064</v>
      </c>
      <c r="AL74" s="5">
        <v>2</v>
      </c>
      <c r="AM74" s="5">
        <v>772</v>
      </c>
      <c r="AP74" s="5">
        <v>2</v>
      </c>
      <c r="AQ74" s="5">
        <v>253</v>
      </c>
      <c r="AR74" s="5">
        <v>2</v>
      </c>
      <c r="AS74" s="5">
        <v>253</v>
      </c>
      <c r="AT74" s="5">
        <v>2</v>
      </c>
      <c r="AU74" s="5">
        <v>257</v>
      </c>
      <c r="AV74" s="5">
        <v>2</v>
      </c>
      <c r="AW74" s="5">
        <v>257</v>
      </c>
      <c r="AZ74" s="5">
        <v>2</v>
      </c>
      <c r="BA74" s="5">
        <v>725</v>
      </c>
      <c r="BB74" s="5">
        <v>2</v>
      </c>
      <c r="BC74" s="5">
        <v>725</v>
      </c>
      <c r="BD74" s="5">
        <v>2</v>
      </c>
      <c r="BE74" s="5">
        <v>609</v>
      </c>
      <c r="BF74" s="5">
        <v>2</v>
      </c>
      <c r="BG74" s="5">
        <v>577</v>
      </c>
      <c r="BJ74" s="5">
        <v>2</v>
      </c>
      <c r="BK74" s="5">
        <v>482</v>
      </c>
      <c r="BL74" s="5">
        <v>2</v>
      </c>
      <c r="BM74" s="5">
        <v>706</v>
      </c>
      <c r="BN74" s="5">
        <v>2</v>
      </c>
      <c r="BO74" s="5">
        <v>523</v>
      </c>
      <c r="BP74" s="5">
        <v>2</v>
      </c>
      <c r="BQ74" s="5">
        <v>523</v>
      </c>
      <c r="BT74" s="5">
        <v>2</v>
      </c>
      <c r="BU74" s="5">
        <v>541</v>
      </c>
      <c r="BV74" s="5">
        <v>2</v>
      </c>
      <c r="BW74" s="5">
        <v>625</v>
      </c>
      <c r="BX74" s="5">
        <v>2</v>
      </c>
      <c r="BY74" s="5">
        <v>513</v>
      </c>
      <c r="BZ74" s="5">
        <v>2</v>
      </c>
      <c r="CA74" s="5">
        <v>523</v>
      </c>
      <c r="CC74" s="2"/>
      <c r="CD74" s="5">
        <v>2</v>
      </c>
      <c r="CE74" s="5">
        <v>389</v>
      </c>
      <c r="CF74" s="5">
        <v>2</v>
      </c>
      <c r="CG74" s="5">
        <v>487</v>
      </c>
      <c r="CH74" s="5">
        <v>2</v>
      </c>
      <c r="CI74" s="5">
        <v>770</v>
      </c>
      <c r="CJ74" s="5">
        <v>2</v>
      </c>
      <c r="CK74" s="5">
        <v>1108</v>
      </c>
      <c r="CN74" s="5">
        <v>2</v>
      </c>
      <c r="CO74" s="5">
        <v>248</v>
      </c>
      <c r="CP74" s="5">
        <v>2</v>
      </c>
      <c r="CQ74" s="5">
        <v>297</v>
      </c>
      <c r="CR74" s="5">
        <v>2</v>
      </c>
      <c r="CS74" s="5">
        <v>345</v>
      </c>
      <c r="CT74" s="5">
        <v>2</v>
      </c>
      <c r="CU74" s="5">
        <v>299</v>
      </c>
      <c r="CX74" s="5">
        <v>2</v>
      </c>
      <c r="CY74" s="5">
        <v>953</v>
      </c>
      <c r="CZ74" s="5">
        <v>2</v>
      </c>
      <c r="DA74" s="5">
        <v>1122</v>
      </c>
      <c r="DB74" s="5">
        <v>2</v>
      </c>
      <c r="DC74" s="5">
        <v>974</v>
      </c>
      <c r="DD74" s="5">
        <v>2</v>
      </c>
      <c r="DE74" s="5">
        <v>1120</v>
      </c>
      <c r="DH74" s="5">
        <v>2</v>
      </c>
      <c r="DI74" s="5">
        <v>374</v>
      </c>
      <c r="DJ74" s="5">
        <v>2</v>
      </c>
      <c r="DK74" s="5">
        <v>393</v>
      </c>
      <c r="DL74" s="5">
        <v>2</v>
      </c>
      <c r="DM74" s="5">
        <v>385</v>
      </c>
      <c r="DN74" s="5">
        <v>2</v>
      </c>
      <c r="DO74" s="5">
        <v>451</v>
      </c>
      <c r="DQ74" s="2"/>
      <c r="DR74" s="5">
        <v>2</v>
      </c>
      <c r="DS74" s="5">
        <v>162</v>
      </c>
      <c r="DT74" s="5">
        <v>2</v>
      </c>
      <c r="DU74" s="5">
        <v>160</v>
      </c>
      <c r="DV74" s="5">
        <v>2</v>
      </c>
      <c r="DW74" s="5">
        <v>161</v>
      </c>
      <c r="DX74" s="5">
        <v>2</v>
      </c>
      <c r="DY74" s="5">
        <v>157</v>
      </c>
      <c r="EB74" s="5">
        <v>2</v>
      </c>
      <c r="EC74" s="5">
        <v>184</v>
      </c>
      <c r="ED74" s="5">
        <v>2</v>
      </c>
      <c r="EE74" s="5">
        <v>193</v>
      </c>
      <c r="EF74" s="5">
        <v>2</v>
      </c>
      <c r="EG74" s="5">
        <v>187</v>
      </c>
      <c r="EH74" s="5">
        <v>2</v>
      </c>
      <c r="EI74" s="5">
        <v>214</v>
      </c>
      <c r="EL74" s="5">
        <v>2</v>
      </c>
      <c r="EM74" s="5">
        <v>177</v>
      </c>
      <c r="EN74" s="5">
        <v>2</v>
      </c>
      <c r="EO74" s="5">
        <v>178</v>
      </c>
      <c r="EP74" s="5">
        <v>2</v>
      </c>
      <c r="EQ74" s="5">
        <v>175</v>
      </c>
      <c r="ER74" s="5">
        <v>2</v>
      </c>
      <c r="ES74" s="5">
        <v>183</v>
      </c>
      <c r="EU74" s="2"/>
      <c r="EV74" s="5">
        <v>2</v>
      </c>
      <c r="EW74" s="5">
        <v>169</v>
      </c>
      <c r="EX74" s="5">
        <v>2</v>
      </c>
      <c r="EY74" s="5">
        <v>171</v>
      </c>
      <c r="EZ74" s="5">
        <v>2</v>
      </c>
      <c r="FA74" s="5">
        <v>170</v>
      </c>
      <c r="FB74" s="5">
        <v>2</v>
      </c>
      <c r="FC74" s="5">
        <v>174</v>
      </c>
      <c r="FF74" s="5">
        <v>2</v>
      </c>
      <c r="FG74" s="5">
        <v>216</v>
      </c>
      <c r="FH74" s="5">
        <v>2</v>
      </c>
      <c r="FI74" s="5">
        <v>307</v>
      </c>
      <c r="FJ74" s="5">
        <v>2</v>
      </c>
      <c r="FK74" s="5">
        <v>301</v>
      </c>
      <c r="FL74" s="5">
        <v>2</v>
      </c>
      <c r="FM74" s="5">
        <v>343</v>
      </c>
      <c r="FP74" s="5">
        <v>2</v>
      </c>
      <c r="FQ74" s="5">
        <v>189</v>
      </c>
      <c r="FR74" s="5">
        <v>2</v>
      </c>
      <c r="FS74" s="5">
        <v>189</v>
      </c>
      <c r="FT74" s="5">
        <v>2</v>
      </c>
      <c r="FU74" s="5">
        <v>188</v>
      </c>
      <c r="FV74" s="5">
        <v>2</v>
      </c>
      <c r="FW74" s="5">
        <v>188</v>
      </c>
      <c r="FY74" s="2"/>
      <c r="FZ74" s="5">
        <v>2</v>
      </c>
      <c r="GA74" s="5">
        <v>341</v>
      </c>
      <c r="GB74" s="5">
        <v>2</v>
      </c>
      <c r="GC74" s="5">
        <v>350</v>
      </c>
      <c r="GD74" s="5">
        <v>2</v>
      </c>
      <c r="GE74" s="5">
        <v>413</v>
      </c>
      <c r="GF74" s="5">
        <v>2</v>
      </c>
      <c r="GG74" s="5">
        <v>452</v>
      </c>
      <c r="GJ74" s="5">
        <v>2</v>
      </c>
      <c r="GK74" s="5">
        <v>203</v>
      </c>
      <c r="GL74" s="5">
        <v>2</v>
      </c>
      <c r="GM74" s="5">
        <v>215</v>
      </c>
      <c r="GN74" s="5">
        <v>2</v>
      </c>
      <c r="GO74" s="5">
        <v>219</v>
      </c>
      <c r="GP74" s="5">
        <v>2</v>
      </c>
      <c r="GQ74" s="5">
        <v>228</v>
      </c>
      <c r="GT74" s="5">
        <v>2</v>
      </c>
      <c r="GU74" s="5">
        <v>162</v>
      </c>
      <c r="GV74" s="5">
        <v>2</v>
      </c>
      <c r="GW74" s="5">
        <v>161</v>
      </c>
      <c r="GX74" s="5">
        <v>2</v>
      </c>
      <c r="GY74" s="5">
        <v>162</v>
      </c>
      <c r="GZ74" s="5">
        <v>2</v>
      </c>
      <c r="HA74" s="5">
        <v>162</v>
      </c>
      <c r="HC74" s="2"/>
      <c r="HD74" s="5">
        <v>2</v>
      </c>
      <c r="HE74" s="5">
        <v>175</v>
      </c>
      <c r="HF74" s="5">
        <v>2</v>
      </c>
      <c r="HG74" s="5">
        <v>176</v>
      </c>
      <c r="HH74" s="5">
        <v>2</v>
      </c>
      <c r="HI74" s="5">
        <v>177</v>
      </c>
      <c r="HJ74" s="5">
        <v>2</v>
      </c>
      <c r="HK74" s="5">
        <v>172</v>
      </c>
      <c r="HN74" s="5">
        <v>2</v>
      </c>
      <c r="HO74" s="5">
        <v>253</v>
      </c>
      <c r="HP74" s="5">
        <v>2</v>
      </c>
      <c r="HQ74" s="5">
        <v>259</v>
      </c>
      <c r="HR74" s="5">
        <v>2</v>
      </c>
      <c r="HS74" s="5">
        <v>269</v>
      </c>
      <c r="HT74" s="5">
        <v>2</v>
      </c>
      <c r="HU74" s="5">
        <v>292</v>
      </c>
      <c r="HX74" s="5">
        <v>2</v>
      </c>
      <c r="HY74" s="5">
        <v>184</v>
      </c>
      <c r="HZ74" s="5">
        <v>2</v>
      </c>
      <c r="IA74" s="5">
        <v>180</v>
      </c>
      <c r="IB74" s="5">
        <v>2</v>
      </c>
      <c r="IC74" s="5">
        <v>191</v>
      </c>
      <c r="ID74" s="5">
        <v>2</v>
      </c>
      <c r="IE74" s="5">
        <v>196</v>
      </c>
      <c r="IG74" s="2"/>
      <c r="IH74" s="5">
        <v>2</v>
      </c>
      <c r="II74" s="5">
        <v>216</v>
      </c>
      <c r="IJ74" s="5">
        <v>2</v>
      </c>
      <c r="IK74" s="5">
        <v>221</v>
      </c>
      <c r="IL74" s="5">
        <v>2</v>
      </c>
      <c r="IM74" s="5">
        <v>225</v>
      </c>
      <c r="IN74" s="5">
        <v>2</v>
      </c>
      <c r="IO74" s="5">
        <v>212</v>
      </c>
      <c r="IR74" s="5">
        <v>2</v>
      </c>
      <c r="IS74" s="5">
        <v>460</v>
      </c>
      <c r="IT74" s="5">
        <v>2</v>
      </c>
      <c r="IU74" s="5">
        <v>514</v>
      </c>
      <c r="IV74" s="5">
        <v>2</v>
      </c>
      <c r="IW74" s="5">
        <v>581</v>
      </c>
      <c r="IX74" s="5">
        <v>2</v>
      </c>
      <c r="IY74" s="5">
        <v>585</v>
      </c>
      <c r="JB74" s="5">
        <v>2</v>
      </c>
      <c r="JC74" s="5">
        <v>483</v>
      </c>
      <c r="JD74" s="5">
        <v>2</v>
      </c>
      <c r="JE74" s="5">
        <v>523</v>
      </c>
      <c r="JF74" s="5">
        <v>2</v>
      </c>
      <c r="JG74" s="5">
        <v>502</v>
      </c>
      <c r="JH74" s="5">
        <v>2</v>
      </c>
      <c r="JI74" s="5">
        <v>502</v>
      </c>
      <c r="JK74" s="2"/>
      <c r="JL74" s="5">
        <v>2</v>
      </c>
      <c r="JM74" s="5">
        <v>379</v>
      </c>
      <c r="JN74" s="5">
        <v>2</v>
      </c>
      <c r="JO74" s="5">
        <v>386</v>
      </c>
      <c r="JP74" s="5">
        <v>2</v>
      </c>
      <c r="JQ74" s="5">
        <v>376</v>
      </c>
      <c r="JR74" s="5">
        <v>2</v>
      </c>
      <c r="JS74" s="5">
        <v>385</v>
      </c>
      <c r="JV74" s="5">
        <v>2</v>
      </c>
      <c r="JW74" s="5">
        <v>159</v>
      </c>
      <c r="JX74" s="5">
        <v>2</v>
      </c>
      <c r="JY74" s="5">
        <v>159</v>
      </c>
      <c r="JZ74" s="5">
        <v>2</v>
      </c>
      <c r="KA74" s="5">
        <v>168</v>
      </c>
      <c r="KB74" s="5">
        <v>2</v>
      </c>
      <c r="KC74" s="5">
        <v>153</v>
      </c>
      <c r="KF74" s="5">
        <v>2</v>
      </c>
      <c r="KG74" s="5">
        <v>325</v>
      </c>
      <c r="KH74" s="5">
        <v>2</v>
      </c>
      <c r="KI74" s="5">
        <v>332</v>
      </c>
      <c r="KJ74" s="5">
        <v>2</v>
      </c>
      <c r="KK74" s="5">
        <v>336</v>
      </c>
      <c r="KL74" s="5">
        <v>2</v>
      </c>
      <c r="KM74" s="5">
        <v>331</v>
      </c>
    </row>
    <row r="75" spans="1:299" x14ac:dyDescent="0.25">
      <c r="A75" s="2"/>
      <c r="B75" s="5">
        <v>3</v>
      </c>
      <c r="C75" s="5">
        <v>186</v>
      </c>
      <c r="D75" s="5">
        <v>3</v>
      </c>
      <c r="E75" s="5">
        <v>189</v>
      </c>
      <c r="F75" s="5">
        <v>3</v>
      </c>
      <c r="G75" s="5">
        <v>185</v>
      </c>
      <c r="H75" s="5">
        <v>3</v>
      </c>
      <c r="I75" s="5">
        <v>187</v>
      </c>
      <c r="L75" s="5">
        <v>3</v>
      </c>
      <c r="M75" s="5">
        <v>166</v>
      </c>
      <c r="N75" s="5">
        <v>3</v>
      </c>
      <c r="O75" s="5">
        <v>164</v>
      </c>
      <c r="P75" s="5">
        <v>3</v>
      </c>
      <c r="Q75" s="5">
        <v>162</v>
      </c>
      <c r="R75" s="5">
        <v>3</v>
      </c>
      <c r="S75" s="5">
        <v>166</v>
      </c>
      <c r="V75" s="5">
        <v>3</v>
      </c>
      <c r="W75" s="5">
        <v>176</v>
      </c>
      <c r="X75" s="5">
        <v>3</v>
      </c>
      <c r="Y75" s="5">
        <v>177</v>
      </c>
      <c r="Z75" s="5">
        <v>3</v>
      </c>
      <c r="AA75" s="5">
        <v>178</v>
      </c>
      <c r="AB75" s="5">
        <v>3</v>
      </c>
      <c r="AC75" s="5">
        <v>177</v>
      </c>
      <c r="AE75" s="2"/>
      <c r="AF75" s="5">
        <v>3</v>
      </c>
      <c r="AG75" s="5">
        <v>640</v>
      </c>
      <c r="AH75" s="5">
        <v>3</v>
      </c>
      <c r="AI75" s="5">
        <v>1221</v>
      </c>
      <c r="AJ75" s="5">
        <v>3</v>
      </c>
      <c r="AK75" s="5">
        <v>1033</v>
      </c>
      <c r="AL75" s="5">
        <v>3</v>
      </c>
      <c r="AM75" s="5">
        <v>765</v>
      </c>
      <c r="AP75" s="5">
        <v>3</v>
      </c>
      <c r="AQ75" s="5">
        <v>253</v>
      </c>
      <c r="AR75" s="5">
        <v>3</v>
      </c>
      <c r="AS75" s="5">
        <v>253</v>
      </c>
      <c r="AT75" s="5">
        <v>3</v>
      </c>
      <c r="AU75" s="5">
        <v>266</v>
      </c>
      <c r="AV75" s="5">
        <v>3</v>
      </c>
      <c r="AW75" s="5">
        <v>266</v>
      </c>
      <c r="AZ75" s="5">
        <v>3</v>
      </c>
      <c r="BA75" s="5">
        <v>669</v>
      </c>
      <c r="BB75" s="5">
        <v>3</v>
      </c>
      <c r="BC75" s="5">
        <v>669</v>
      </c>
      <c r="BD75" s="5">
        <v>3</v>
      </c>
      <c r="BE75" s="5">
        <v>579</v>
      </c>
      <c r="BF75" s="5">
        <v>3</v>
      </c>
      <c r="BG75" s="5">
        <v>543</v>
      </c>
      <c r="BJ75" s="5">
        <v>3</v>
      </c>
      <c r="BK75" s="5">
        <v>489</v>
      </c>
      <c r="BL75" s="5">
        <v>3</v>
      </c>
      <c r="BM75" s="5">
        <v>727</v>
      </c>
      <c r="BN75" s="5">
        <v>3</v>
      </c>
      <c r="BO75" s="5">
        <v>533</v>
      </c>
      <c r="BP75" s="5">
        <v>3</v>
      </c>
      <c r="BQ75" s="5">
        <v>533</v>
      </c>
      <c r="BT75" s="5">
        <v>3</v>
      </c>
      <c r="BU75" s="5">
        <v>522</v>
      </c>
      <c r="BV75" s="5">
        <v>3</v>
      </c>
      <c r="BW75" s="5">
        <v>635</v>
      </c>
      <c r="BX75" s="5">
        <v>3</v>
      </c>
      <c r="BY75" s="5">
        <v>536</v>
      </c>
      <c r="BZ75" s="5">
        <v>3</v>
      </c>
      <c r="CA75" s="5">
        <v>529</v>
      </c>
      <c r="CC75" s="2"/>
      <c r="CD75" s="5">
        <v>3</v>
      </c>
      <c r="CE75" s="5">
        <v>389</v>
      </c>
      <c r="CF75" s="5">
        <v>3</v>
      </c>
      <c r="CG75" s="5">
        <v>491</v>
      </c>
      <c r="CH75" s="5">
        <v>3</v>
      </c>
      <c r="CI75" s="5">
        <v>830</v>
      </c>
      <c r="CJ75" s="5">
        <v>3</v>
      </c>
      <c r="CK75" s="5">
        <v>1132</v>
      </c>
      <c r="CN75" s="5">
        <v>3</v>
      </c>
      <c r="CO75" s="5">
        <v>251</v>
      </c>
      <c r="CP75" s="5">
        <v>3</v>
      </c>
      <c r="CQ75" s="5">
        <v>300</v>
      </c>
      <c r="CR75" s="5">
        <v>3</v>
      </c>
      <c r="CS75" s="5">
        <v>337</v>
      </c>
      <c r="CT75" s="5">
        <v>3</v>
      </c>
      <c r="CU75" s="5">
        <v>306</v>
      </c>
      <c r="CX75" s="5">
        <v>3</v>
      </c>
      <c r="CY75" s="5">
        <v>875</v>
      </c>
      <c r="CZ75" s="5">
        <v>3</v>
      </c>
      <c r="DA75" s="5">
        <v>1062</v>
      </c>
      <c r="DB75" s="5">
        <v>3</v>
      </c>
      <c r="DC75" s="5">
        <v>989</v>
      </c>
      <c r="DD75" s="5">
        <v>3</v>
      </c>
      <c r="DE75" s="5">
        <v>1090</v>
      </c>
      <c r="DH75" s="5">
        <v>3</v>
      </c>
      <c r="DI75" s="5">
        <v>373</v>
      </c>
      <c r="DJ75" s="5">
        <v>3</v>
      </c>
      <c r="DK75" s="5">
        <v>394</v>
      </c>
      <c r="DL75" s="5">
        <v>3</v>
      </c>
      <c r="DM75" s="5">
        <v>391</v>
      </c>
      <c r="DN75" s="5">
        <v>3</v>
      </c>
      <c r="DO75" s="5">
        <v>435</v>
      </c>
      <c r="DQ75" s="2"/>
      <c r="DR75" s="5">
        <v>3</v>
      </c>
      <c r="DS75" s="5">
        <v>160</v>
      </c>
      <c r="DT75" s="5">
        <v>3</v>
      </c>
      <c r="DU75" s="5">
        <v>158</v>
      </c>
      <c r="DV75" s="5">
        <v>3</v>
      </c>
      <c r="DW75" s="5">
        <v>160</v>
      </c>
      <c r="DX75" s="5">
        <v>3</v>
      </c>
      <c r="DY75" s="5">
        <v>156</v>
      </c>
      <c r="EB75" s="5">
        <v>3</v>
      </c>
      <c r="EC75" s="5">
        <v>181</v>
      </c>
      <c r="ED75" s="5">
        <v>3</v>
      </c>
      <c r="EE75" s="5">
        <v>186</v>
      </c>
      <c r="EF75" s="5">
        <v>3</v>
      </c>
      <c r="EG75" s="5">
        <v>187</v>
      </c>
      <c r="EH75" s="5">
        <v>3</v>
      </c>
      <c r="EI75" s="5">
        <v>211</v>
      </c>
      <c r="EL75" s="5">
        <v>3</v>
      </c>
      <c r="EM75" s="5">
        <v>174</v>
      </c>
      <c r="EN75" s="5">
        <v>3</v>
      </c>
      <c r="EO75" s="5">
        <v>175</v>
      </c>
      <c r="EP75" s="5">
        <v>3</v>
      </c>
      <c r="EQ75" s="5">
        <v>170</v>
      </c>
      <c r="ER75" s="5">
        <v>3</v>
      </c>
      <c r="ES75" s="5">
        <v>175</v>
      </c>
      <c r="EU75" s="2"/>
      <c r="EV75" s="5">
        <v>3</v>
      </c>
      <c r="EW75" s="5">
        <v>166</v>
      </c>
      <c r="EX75" s="5">
        <v>3</v>
      </c>
      <c r="EY75" s="5">
        <v>168</v>
      </c>
      <c r="EZ75" s="5">
        <v>3</v>
      </c>
      <c r="FA75" s="5">
        <v>170</v>
      </c>
      <c r="FB75" s="5">
        <v>3</v>
      </c>
      <c r="FC75" s="5">
        <v>170</v>
      </c>
      <c r="FF75" s="5">
        <v>3</v>
      </c>
      <c r="FG75" s="5">
        <v>208</v>
      </c>
      <c r="FH75" s="5">
        <v>3</v>
      </c>
      <c r="FI75" s="5">
        <v>287</v>
      </c>
      <c r="FJ75" s="5">
        <v>3</v>
      </c>
      <c r="FK75" s="5">
        <v>299</v>
      </c>
      <c r="FL75" s="5">
        <v>3</v>
      </c>
      <c r="FM75" s="5">
        <v>333</v>
      </c>
      <c r="FP75" s="5">
        <v>3</v>
      </c>
      <c r="FQ75" s="5">
        <v>190</v>
      </c>
      <c r="FR75" s="5">
        <v>3</v>
      </c>
      <c r="FS75" s="5">
        <v>184</v>
      </c>
      <c r="FT75" s="5">
        <v>3</v>
      </c>
      <c r="FU75" s="5">
        <v>187</v>
      </c>
      <c r="FV75" s="5">
        <v>3</v>
      </c>
      <c r="FW75" s="5">
        <v>185</v>
      </c>
      <c r="FY75" s="2"/>
      <c r="FZ75" s="5">
        <v>3</v>
      </c>
      <c r="GA75" s="5">
        <v>324</v>
      </c>
      <c r="GB75" s="5">
        <v>3</v>
      </c>
      <c r="GC75" s="5">
        <v>334</v>
      </c>
      <c r="GD75" s="5">
        <v>3</v>
      </c>
      <c r="GE75" s="5">
        <v>386</v>
      </c>
      <c r="GF75" s="5">
        <v>3</v>
      </c>
      <c r="GG75" s="5">
        <v>431</v>
      </c>
      <c r="GJ75" s="5">
        <v>3</v>
      </c>
      <c r="GK75" s="5">
        <v>202</v>
      </c>
      <c r="GL75" s="5">
        <v>3</v>
      </c>
      <c r="GM75" s="5">
        <v>205</v>
      </c>
      <c r="GN75" s="5">
        <v>3</v>
      </c>
      <c r="GO75" s="5">
        <v>213</v>
      </c>
      <c r="GP75" s="5">
        <v>3</v>
      </c>
      <c r="GQ75" s="5">
        <v>220</v>
      </c>
      <c r="GT75" s="5">
        <v>3</v>
      </c>
      <c r="GU75" s="5">
        <v>158</v>
      </c>
      <c r="GV75" s="5">
        <v>3</v>
      </c>
      <c r="GW75" s="5">
        <v>159</v>
      </c>
      <c r="GX75" s="5">
        <v>3</v>
      </c>
      <c r="GY75" s="5">
        <v>157</v>
      </c>
      <c r="GZ75" s="5">
        <v>3</v>
      </c>
      <c r="HA75" s="5">
        <v>160</v>
      </c>
      <c r="HC75" s="2"/>
      <c r="HD75" s="5">
        <v>3</v>
      </c>
      <c r="HE75" s="5">
        <v>173</v>
      </c>
      <c r="HF75" s="5">
        <v>3</v>
      </c>
      <c r="HG75" s="5">
        <v>176</v>
      </c>
      <c r="HH75" s="5">
        <v>3</v>
      </c>
      <c r="HI75" s="5">
        <v>175</v>
      </c>
      <c r="HJ75" s="5">
        <v>3</v>
      </c>
      <c r="HK75" s="5">
        <v>170</v>
      </c>
      <c r="HN75" s="5">
        <v>3</v>
      </c>
      <c r="HO75" s="5">
        <v>249</v>
      </c>
      <c r="HP75" s="5">
        <v>3</v>
      </c>
      <c r="HQ75" s="5">
        <v>247</v>
      </c>
      <c r="HR75" s="5">
        <v>3</v>
      </c>
      <c r="HS75" s="5">
        <v>265</v>
      </c>
      <c r="HT75" s="5">
        <v>3</v>
      </c>
      <c r="HU75" s="5">
        <v>287</v>
      </c>
      <c r="HX75" s="5">
        <v>3</v>
      </c>
      <c r="HY75" s="5">
        <v>185</v>
      </c>
      <c r="HZ75" s="5">
        <v>3</v>
      </c>
      <c r="IA75" s="5">
        <v>173</v>
      </c>
      <c r="IB75" s="5">
        <v>3</v>
      </c>
      <c r="IC75" s="5">
        <v>187</v>
      </c>
      <c r="ID75" s="5">
        <v>3</v>
      </c>
      <c r="IE75" s="5">
        <v>191</v>
      </c>
      <c r="IG75" s="2"/>
      <c r="IH75" s="5">
        <v>3</v>
      </c>
      <c r="II75" s="5">
        <v>214</v>
      </c>
      <c r="IJ75" s="5">
        <v>3</v>
      </c>
      <c r="IK75" s="5">
        <v>218</v>
      </c>
      <c r="IL75" s="5">
        <v>3</v>
      </c>
      <c r="IM75" s="5">
        <v>224</v>
      </c>
      <c r="IN75" s="5">
        <v>3</v>
      </c>
      <c r="IO75" s="5">
        <v>208</v>
      </c>
      <c r="IR75" s="5">
        <v>3</v>
      </c>
      <c r="IS75" s="5">
        <v>459</v>
      </c>
      <c r="IT75" s="5">
        <v>3</v>
      </c>
      <c r="IU75" s="5">
        <v>502</v>
      </c>
      <c r="IV75" s="5">
        <v>3</v>
      </c>
      <c r="IW75" s="5">
        <v>565</v>
      </c>
      <c r="IX75" s="5">
        <v>3</v>
      </c>
      <c r="IY75" s="5">
        <v>574</v>
      </c>
      <c r="JB75" s="5">
        <v>3</v>
      </c>
      <c r="JC75" s="5">
        <v>478</v>
      </c>
      <c r="JD75" s="5">
        <v>3</v>
      </c>
      <c r="JE75" s="5">
        <v>513</v>
      </c>
      <c r="JF75" s="5">
        <v>3</v>
      </c>
      <c r="JG75" s="5">
        <v>505</v>
      </c>
      <c r="JH75" s="5">
        <v>3</v>
      </c>
      <c r="JI75" s="5">
        <v>483</v>
      </c>
      <c r="JK75" s="2"/>
      <c r="JL75" s="5">
        <v>3</v>
      </c>
      <c r="JM75" s="5">
        <v>364</v>
      </c>
      <c r="JN75" s="5">
        <v>3</v>
      </c>
      <c r="JO75" s="5">
        <v>376</v>
      </c>
      <c r="JP75" s="5">
        <v>3</v>
      </c>
      <c r="JQ75" s="5">
        <v>365</v>
      </c>
      <c r="JR75" s="5">
        <v>3</v>
      </c>
      <c r="JS75" s="5">
        <v>376</v>
      </c>
      <c r="JV75" s="5">
        <v>3</v>
      </c>
      <c r="JW75" s="5">
        <v>163</v>
      </c>
      <c r="JX75" s="5">
        <v>3</v>
      </c>
      <c r="JY75" s="5">
        <v>163</v>
      </c>
      <c r="JZ75" s="5">
        <v>3</v>
      </c>
      <c r="KA75" s="5">
        <v>166</v>
      </c>
      <c r="KB75" s="5">
        <v>3</v>
      </c>
      <c r="KC75" s="5">
        <v>153</v>
      </c>
      <c r="KF75" s="5">
        <v>3</v>
      </c>
      <c r="KG75" s="5">
        <v>316</v>
      </c>
      <c r="KH75" s="5">
        <v>3</v>
      </c>
      <c r="KI75" s="5">
        <v>332</v>
      </c>
      <c r="KJ75" s="5">
        <v>3</v>
      </c>
      <c r="KK75" s="5">
        <v>329</v>
      </c>
      <c r="KL75" s="5">
        <v>3</v>
      </c>
      <c r="KM75" s="5">
        <v>320</v>
      </c>
    </row>
    <row r="76" spans="1:299" x14ac:dyDescent="0.25">
      <c r="A76" s="2"/>
      <c r="B76" s="5" t="s">
        <v>22</v>
      </c>
      <c r="C76" s="5">
        <f>AVERAGE(C73:C75)</f>
        <v>187.33333333333334</v>
      </c>
      <c r="D76" s="5" t="s">
        <v>22</v>
      </c>
      <c r="E76" s="5">
        <f>AVERAGE(E73:E75)</f>
        <v>192.33333333333334</v>
      </c>
      <c r="F76" s="5" t="s">
        <v>22</v>
      </c>
      <c r="G76" s="5">
        <f>AVERAGE(G73:G75)</f>
        <v>191.33333333333334</v>
      </c>
      <c r="H76" s="5" t="s">
        <v>22</v>
      </c>
      <c r="I76" s="5">
        <f>AVERAGE(I73:I75)</f>
        <v>191.33333333333334</v>
      </c>
      <c r="L76" s="5" t="s">
        <v>22</v>
      </c>
      <c r="M76" s="5">
        <f>AVERAGE(M73:M75)</f>
        <v>167</v>
      </c>
      <c r="N76" s="5" t="s">
        <v>22</v>
      </c>
      <c r="O76" s="5">
        <f>AVERAGE(O73:O75)</f>
        <v>166.33333333333334</v>
      </c>
      <c r="P76" s="5" t="s">
        <v>22</v>
      </c>
      <c r="Q76" s="5">
        <f>AVERAGE(Q73:Q75)</f>
        <v>164.33333333333334</v>
      </c>
      <c r="R76" s="5" t="s">
        <v>22</v>
      </c>
      <c r="S76" s="5">
        <f>AVERAGE(S73:S75)</f>
        <v>166.66666666666666</v>
      </c>
      <c r="V76" s="5" t="s">
        <v>22</v>
      </c>
      <c r="W76" s="5">
        <f>AVERAGE(W73:W75)</f>
        <v>179.33333333333334</v>
      </c>
      <c r="X76" s="5" t="s">
        <v>22</v>
      </c>
      <c r="Y76" s="5">
        <f>AVERAGE(Y73:Y75)</f>
        <v>180.33333333333334</v>
      </c>
      <c r="Z76" s="5" t="s">
        <v>22</v>
      </c>
      <c r="AA76" s="5">
        <f>AVERAGE(AA73:AA75)</f>
        <v>181</v>
      </c>
      <c r="AB76" s="5" t="s">
        <v>22</v>
      </c>
      <c r="AC76" s="5">
        <f>AVERAGE(AC73:AC75)</f>
        <v>180.33333333333334</v>
      </c>
      <c r="AE76" s="2"/>
      <c r="AF76" s="5" t="s">
        <v>22</v>
      </c>
      <c r="AG76" s="5">
        <f>AVERAGE(AG73:AG75)</f>
        <v>617.33333333333337</v>
      </c>
      <c r="AH76" s="5" t="s">
        <v>22</v>
      </c>
      <c r="AI76" s="5">
        <f>AVERAGE(AI73:AI75)</f>
        <v>1200.3333333333333</v>
      </c>
      <c r="AJ76" s="5" t="s">
        <v>22</v>
      </c>
      <c r="AK76" s="5">
        <f>AVERAGE(AK73:AK75)</f>
        <v>1026.6666666666667</v>
      </c>
      <c r="AL76" s="5" t="s">
        <v>22</v>
      </c>
      <c r="AM76" s="5">
        <f>AVERAGE(AM73:AM75)</f>
        <v>756</v>
      </c>
      <c r="AP76" s="5" t="s">
        <v>22</v>
      </c>
      <c r="AQ76" s="5">
        <f>AVERAGE(AQ73:AQ75)</f>
        <v>247.33333333333334</v>
      </c>
      <c r="AR76" s="5" t="s">
        <v>22</v>
      </c>
      <c r="AS76" s="5">
        <f>AVERAGE(AS73:AS75)</f>
        <v>247.33333333333334</v>
      </c>
      <c r="AT76" s="5" t="s">
        <v>22</v>
      </c>
      <c r="AU76" s="5">
        <f>AVERAGE(AU73:AU75)</f>
        <v>257.66666666666669</v>
      </c>
      <c r="AV76" s="5" t="s">
        <v>22</v>
      </c>
      <c r="AW76" s="5">
        <f>AVERAGE(AW73:AW75)</f>
        <v>257.66666666666669</v>
      </c>
      <c r="AZ76" s="5" t="s">
        <v>22</v>
      </c>
      <c r="BA76" s="5">
        <f>AVERAGE(BA73:BA75)</f>
        <v>667</v>
      </c>
      <c r="BB76" s="5" t="s">
        <v>22</v>
      </c>
      <c r="BC76" s="5">
        <f>AVERAGE(BC73:BC75)</f>
        <v>667</v>
      </c>
      <c r="BD76" s="5" t="s">
        <v>22</v>
      </c>
      <c r="BE76" s="5">
        <f>AVERAGE(BE73:BE75)</f>
        <v>583.66666666666663</v>
      </c>
      <c r="BF76" s="5" t="s">
        <v>22</v>
      </c>
      <c r="BG76" s="5">
        <f>AVERAGE(BG73:BG75)</f>
        <v>540.33333333333337</v>
      </c>
      <c r="BJ76" s="5" t="s">
        <v>22</v>
      </c>
      <c r="BK76" s="5">
        <f>AVERAGE(BK73:BK75)</f>
        <v>475</v>
      </c>
      <c r="BL76" s="5" t="s">
        <v>22</v>
      </c>
      <c r="BM76" s="5">
        <f>AVERAGE(BM73:BM75)</f>
        <v>687.66666666666663</v>
      </c>
      <c r="BN76" s="5" t="s">
        <v>22</v>
      </c>
      <c r="BO76" s="5">
        <f>AVERAGE(BO73:BO75)</f>
        <v>511.33333333333331</v>
      </c>
      <c r="BP76" s="5" t="s">
        <v>22</v>
      </c>
      <c r="BQ76" s="5">
        <f>AVERAGE(BQ73:BQ75)</f>
        <v>511.33333333333331</v>
      </c>
      <c r="BT76" s="5" t="s">
        <v>22</v>
      </c>
      <c r="BU76" s="5">
        <f>AVERAGE(BU73:BU75)</f>
        <v>514.33333333333337</v>
      </c>
      <c r="BV76" s="5" t="s">
        <v>22</v>
      </c>
      <c r="BW76" s="5">
        <f>AVERAGE(BW73:BW75)</f>
        <v>617.66666666666663</v>
      </c>
      <c r="BX76" s="5" t="s">
        <v>22</v>
      </c>
      <c r="BY76" s="5">
        <f>AVERAGE(BY73:BY75)</f>
        <v>506.33333333333331</v>
      </c>
      <c r="BZ76" s="5" t="s">
        <v>22</v>
      </c>
      <c r="CA76" s="5">
        <f>AVERAGE(CA73:CA75)</f>
        <v>512.66666666666663</v>
      </c>
      <c r="CC76" s="2"/>
      <c r="CD76" s="5" t="s">
        <v>22</v>
      </c>
      <c r="CE76" s="5">
        <f>AVERAGE(CE73:CE75)</f>
        <v>373</v>
      </c>
      <c r="CF76" s="5" t="s">
        <v>22</v>
      </c>
      <c r="CG76" s="5">
        <f>AVERAGE(CG73:CG75)</f>
        <v>471</v>
      </c>
      <c r="CH76" s="5" t="s">
        <v>22</v>
      </c>
      <c r="CI76" s="5">
        <f>AVERAGE(CI73:CI75)</f>
        <v>754.33333333333337</v>
      </c>
      <c r="CJ76" s="5" t="s">
        <v>22</v>
      </c>
      <c r="CK76" s="5">
        <f>AVERAGE(CK73:CK75)</f>
        <v>1076.3333333333333</v>
      </c>
      <c r="CN76" s="5" t="s">
        <v>22</v>
      </c>
      <c r="CO76" s="5">
        <f>AVERAGE(CO73:CO75)</f>
        <v>243</v>
      </c>
      <c r="CP76" s="5" t="s">
        <v>22</v>
      </c>
      <c r="CQ76" s="5">
        <f>AVERAGE(CQ73:CQ75)</f>
        <v>292.33333333333331</v>
      </c>
      <c r="CR76" s="5" t="s">
        <v>22</v>
      </c>
      <c r="CS76" s="5">
        <f>AVERAGE(CS73:CS75)</f>
        <v>329.33333333333331</v>
      </c>
      <c r="CT76" s="5" t="s">
        <v>22</v>
      </c>
      <c r="CU76" s="5">
        <f>AVERAGE(CU73:CU75)</f>
        <v>294.33333333333331</v>
      </c>
      <c r="CX76" s="5" t="s">
        <v>22</v>
      </c>
      <c r="CY76" s="5">
        <f>AVERAGE(CY73:CY75)</f>
        <v>854.33333333333337</v>
      </c>
      <c r="CZ76" s="5" t="s">
        <v>22</v>
      </c>
      <c r="DA76" s="5">
        <f>AVERAGE(DA73:DA75)</f>
        <v>1013</v>
      </c>
      <c r="DB76" s="5" t="s">
        <v>22</v>
      </c>
      <c r="DC76" s="5">
        <f>AVERAGE(DC73:DC75)</f>
        <v>883</v>
      </c>
      <c r="DD76" s="5" t="s">
        <v>22</v>
      </c>
      <c r="DE76" s="5">
        <f>AVERAGE(DE73:DE75)</f>
        <v>1056.6666666666667</v>
      </c>
      <c r="DH76" s="5" t="s">
        <v>22</v>
      </c>
      <c r="DI76" s="5">
        <f>AVERAGE(DI73:DI75)</f>
        <v>365</v>
      </c>
      <c r="DJ76" s="5" t="s">
        <v>22</v>
      </c>
      <c r="DK76" s="5">
        <f>AVERAGE(DK73:DK75)</f>
        <v>388.33333333333331</v>
      </c>
      <c r="DL76" s="5" t="s">
        <v>22</v>
      </c>
      <c r="DM76" s="5">
        <f>AVERAGE(DM73:DM75)</f>
        <v>373.66666666666669</v>
      </c>
      <c r="DN76" s="5" t="s">
        <v>22</v>
      </c>
      <c r="DO76" s="5">
        <f>AVERAGE(DO73:DO75)</f>
        <v>441.66666666666669</v>
      </c>
      <c r="DQ76" s="2"/>
      <c r="DR76" s="5" t="s">
        <v>22</v>
      </c>
      <c r="DS76" s="5">
        <f>AVERAGE(DS73:DS75)</f>
        <v>158</v>
      </c>
      <c r="DT76" s="5" t="s">
        <v>22</v>
      </c>
      <c r="DU76" s="5">
        <f>AVERAGE(DU73:DU75)</f>
        <v>156.33333333333334</v>
      </c>
      <c r="DV76" s="5" t="s">
        <v>22</v>
      </c>
      <c r="DW76" s="5">
        <f>AVERAGE(DW73:DW75)</f>
        <v>158.66666666666666</v>
      </c>
      <c r="DX76" s="5" t="s">
        <v>22</v>
      </c>
      <c r="DY76" s="5">
        <f>AVERAGE(DY73:DY75)</f>
        <v>155.33333333333334</v>
      </c>
      <c r="EB76" s="5" t="s">
        <v>22</v>
      </c>
      <c r="EC76" s="5">
        <f>AVERAGE(EC73:EC75)</f>
        <v>180</v>
      </c>
      <c r="ED76" s="5" t="s">
        <v>22</v>
      </c>
      <c r="EE76" s="5">
        <f>AVERAGE(EE73:EE75)</f>
        <v>184</v>
      </c>
      <c r="EF76" s="5" t="s">
        <v>22</v>
      </c>
      <c r="EG76" s="5">
        <f>AVERAGE(EG73:EG75)</f>
        <v>184</v>
      </c>
      <c r="EH76" s="5" t="s">
        <v>22</v>
      </c>
      <c r="EI76" s="5">
        <f>AVERAGE(EI73:EI75)</f>
        <v>209</v>
      </c>
      <c r="EL76" s="5" t="s">
        <v>22</v>
      </c>
      <c r="EM76" s="5">
        <f>AVERAGE(EM73:EM75)</f>
        <v>172.66666666666666</v>
      </c>
      <c r="EN76" s="5" t="s">
        <v>22</v>
      </c>
      <c r="EO76" s="5">
        <f>AVERAGE(EO73:EO75)</f>
        <v>174</v>
      </c>
      <c r="EP76" s="5" t="s">
        <v>22</v>
      </c>
      <c r="EQ76" s="5">
        <f>AVERAGE(EQ73:EQ75)</f>
        <v>169.66666666666666</v>
      </c>
      <c r="ER76" s="5" t="s">
        <v>22</v>
      </c>
      <c r="ES76" s="5">
        <f>AVERAGE(ES73:ES75)</f>
        <v>175</v>
      </c>
      <c r="EU76" s="2"/>
      <c r="EV76" s="5" t="s">
        <v>22</v>
      </c>
      <c r="EW76" s="5">
        <f>AVERAGE(EW73:EW75)</f>
        <v>164.66666666666666</v>
      </c>
      <c r="EX76" s="5" t="s">
        <v>22</v>
      </c>
      <c r="EY76" s="5">
        <f>AVERAGE(EY73:EY75)</f>
        <v>166</v>
      </c>
      <c r="EZ76" s="5" t="s">
        <v>22</v>
      </c>
      <c r="FA76" s="5">
        <f>AVERAGE(FA73:FA75)</f>
        <v>168</v>
      </c>
      <c r="FB76" s="5" t="s">
        <v>22</v>
      </c>
      <c r="FC76" s="5">
        <f>AVERAGE(FC73:FC75)</f>
        <v>169.66666666666666</v>
      </c>
      <c r="FF76" s="5" t="s">
        <v>22</v>
      </c>
      <c r="FG76" s="5">
        <f>AVERAGE(FG73:FG75)</f>
        <v>207</v>
      </c>
      <c r="FH76" s="5" t="s">
        <v>22</v>
      </c>
      <c r="FI76" s="5">
        <f>AVERAGE(FI73:FI75)</f>
        <v>293.66666666666669</v>
      </c>
      <c r="FJ76" s="5" t="s">
        <v>22</v>
      </c>
      <c r="FK76" s="5">
        <f>AVERAGE(FK73:FK75)</f>
        <v>294</v>
      </c>
      <c r="FL76" s="5" t="s">
        <v>22</v>
      </c>
      <c r="FM76" s="5">
        <f>AVERAGE(FM73:FM75)</f>
        <v>328</v>
      </c>
      <c r="FP76" s="5" t="s">
        <v>22</v>
      </c>
      <c r="FQ76" s="5">
        <f>AVERAGE(FQ73:FQ75)</f>
        <v>184.66666666666666</v>
      </c>
      <c r="FR76" s="5" t="s">
        <v>22</v>
      </c>
      <c r="FS76" s="5">
        <f>AVERAGE(FS73:FS75)</f>
        <v>183.33333333333334</v>
      </c>
      <c r="FT76" s="5" t="s">
        <v>22</v>
      </c>
      <c r="FU76" s="5">
        <f>AVERAGE(FU73:FU75)</f>
        <v>184</v>
      </c>
      <c r="FV76" s="5" t="s">
        <v>22</v>
      </c>
      <c r="FW76" s="5">
        <f>AVERAGE(FW73:FW75)</f>
        <v>183.33333333333334</v>
      </c>
      <c r="FY76" s="2"/>
      <c r="FZ76" s="5" t="s">
        <v>22</v>
      </c>
      <c r="GA76" s="5">
        <f>AVERAGE(GA73:GA75)</f>
        <v>326.66666666666669</v>
      </c>
      <c r="GB76" s="5" t="s">
        <v>22</v>
      </c>
      <c r="GC76" s="5">
        <f>AVERAGE(GC73:GC75)</f>
        <v>337</v>
      </c>
      <c r="GD76" s="5" t="s">
        <v>22</v>
      </c>
      <c r="GE76" s="5">
        <f>AVERAGE(GE73:GE75)</f>
        <v>394.66666666666669</v>
      </c>
      <c r="GF76" s="5" t="s">
        <v>22</v>
      </c>
      <c r="GG76" s="5">
        <f>AVERAGE(GG73:GG75)</f>
        <v>428</v>
      </c>
      <c r="GJ76" s="5" t="s">
        <v>22</v>
      </c>
      <c r="GK76" s="5">
        <f>AVERAGE(GK73:GK75)</f>
        <v>197.66666666666666</v>
      </c>
      <c r="GL76" s="5" t="s">
        <v>22</v>
      </c>
      <c r="GM76" s="5">
        <f>AVERAGE(GM73:GM75)</f>
        <v>205.33333333333334</v>
      </c>
      <c r="GN76" s="5" t="s">
        <v>22</v>
      </c>
      <c r="GO76" s="5">
        <f>AVERAGE(GO73:GO75)</f>
        <v>212</v>
      </c>
      <c r="GP76" s="5" t="s">
        <v>22</v>
      </c>
      <c r="GQ76" s="5">
        <f>AVERAGE(GQ73:GQ75)</f>
        <v>220.33333333333334</v>
      </c>
      <c r="GT76" s="5" t="s">
        <v>22</v>
      </c>
      <c r="GU76" s="5">
        <f>AVERAGE(GU73:GU75)</f>
        <v>157.66666666666666</v>
      </c>
      <c r="GV76" s="5" t="s">
        <v>22</v>
      </c>
      <c r="GW76" s="5">
        <f>AVERAGE(GW73:GW75)</f>
        <v>158</v>
      </c>
      <c r="GX76" s="5" t="s">
        <v>22</v>
      </c>
      <c r="GY76" s="5">
        <f>AVERAGE(GY73:GY75)</f>
        <v>157</v>
      </c>
      <c r="GZ76" s="5" t="s">
        <v>22</v>
      </c>
      <c r="HA76" s="5">
        <f>AVERAGE(HA73:HA75)</f>
        <v>158.33333333333334</v>
      </c>
      <c r="HC76" s="2"/>
      <c r="HD76" s="5" t="s">
        <v>22</v>
      </c>
      <c r="HE76" s="5">
        <f>AVERAGE(HE73:HE75)</f>
        <v>172</v>
      </c>
      <c r="HF76" s="5" t="s">
        <v>22</v>
      </c>
      <c r="HG76" s="5">
        <f>AVERAGE(HG73:HG75)</f>
        <v>173.66666666666666</v>
      </c>
      <c r="HH76" s="5" t="s">
        <v>22</v>
      </c>
      <c r="HI76" s="5">
        <f>AVERAGE(HI73:HI75)</f>
        <v>174</v>
      </c>
      <c r="HJ76" s="5" t="s">
        <v>22</v>
      </c>
      <c r="HK76" s="5">
        <f>AVERAGE(HK73:HK75)</f>
        <v>169</v>
      </c>
      <c r="HN76" s="5" t="s">
        <v>22</v>
      </c>
      <c r="HO76" s="5">
        <f>AVERAGE(HO73:HO75)</f>
        <v>246</v>
      </c>
      <c r="HP76" s="5" t="s">
        <v>22</v>
      </c>
      <c r="HQ76" s="5">
        <f>AVERAGE(HQ73:HQ75)</f>
        <v>252</v>
      </c>
      <c r="HR76" s="5" t="s">
        <v>22</v>
      </c>
      <c r="HS76" s="5">
        <f>AVERAGE(HS73:HS75)</f>
        <v>261.33333333333331</v>
      </c>
      <c r="HT76" s="5" t="s">
        <v>22</v>
      </c>
      <c r="HU76" s="5">
        <f>AVERAGE(HU73:HU75)</f>
        <v>284</v>
      </c>
      <c r="HX76" s="5" t="s">
        <v>22</v>
      </c>
      <c r="HY76" s="5">
        <f>AVERAGE(HY73:HY75)</f>
        <v>180.66666666666666</v>
      </c>
      <c r="HZ76" s="5" t="s">
        <v>22</v>
      </c>
      <c r="IA76" s="5">
        <f>AVERAGE(IA73:IA75)</f>
        <v>175</v>
      </c>
      <c r="IB76" s="5" t="s">
        <v>22</v>
      </c>
      <c r="IC76" s="5">
        <f>AVERAGE(IC73:IC75)</f>
        <v>185.66666666666666</v>
      </c>
      <c r="ID76" s="5" t="s">
        <v>22</v>
      </c>
      <c r="IE76" s="5">
        <f>AVERAGE(IE73:IE75)</f>
        <v>189.66666666666666</v>
      </c>
      <c r="IG76" s="2"/>
      <c r="IH76" s="5" t="s">
        <v>22</v>
      </c>
      <c r="II76" s="5">
        <f>AVERAGE(II73:II75)</f>
        <v>209.33333333333334</v>
      </c>
      <c r="IJ76" s="5" t="s">
        <v>22</v>
      </c>
      <c r="IK76" s="5">
        <f>AVERAGE(IK73:IK75)</f>
        <v>218</v>
      </c>
      <c r="IL76" s="5" t="s">
        <v>22</v>
      </c>
      <c r="IM76" s="5">
        <f>AVERAGE(IM73:IM75)</f>
        <v>220.33333333333334</v>
      </c>
      <c r="IN76" s="5" t="s">
        <v>22</v>
      </c>
      <c r="IO76" s="5">
        <f>AVERAGE(IO73:IO75)</f>
        <v>207</v>
      </c>
      <c r="IR76" s="5" t="s">
        <v>22</v>
      </c>
      <c r="IS76" s="5">
        <f>AVERAGE(IS73:IS75)</f>
        <v>442.66666666666669</v>
      </c>
      <c r="IT76" s="5" t="s">
        <v>22</v>
      </c>
      <c r="IU76" s="5">
        <f>AVERAGE(IU73:IU75)</f>
        <v>492</v>
      </c>
      <c r="IV76" s="5" t="s">
        <v>22</v>
      </c>
      <c r="IW76" s="5">
        <f>AVERAGE(IW73:IW75)</f>
        <v>551</v>
      </c>
      <c r="IX76" s="5" t="s">
        <v>22</v>
      </c>
      <c r="IY76" s="5">
        <f>AVERAGE(IY73:IY75)</f>
        <v>568.66666666666663</v>
      </c>
      <c r="JB76" s="5" t="s">
        <v>22</v>
      </c>
      <c r="JC76" s="5">
        <f>AVERAGE(JC73:JC75)</f>
        <v>460</v>
      </c>
      <c r="JD76" s="5" t="s">
        <v>22</v>
      </c>
      <c r="JE76" s="5">
        <f>AVERAGE(JE73:JE75)</f>
        <v>499</v>
      </c>
      <c r="JF76" s="5" t="s">
        <v>22</v>
      </c>
      <c r="JG76" s="5">
        <f>AVERAGE(JG73:JG75)</f>
        <v>490.33333333333331</v>
      </c>
      <c r="JH76" s="5" t="s">
        <v>22</v>
      </c>
      <c r="JI76" s="5">
        <f>AVERAGE(JI73:JI75)</f>
        <v>485.33333333333331</v>
      </c>
      <c r="JK76" s="2"/>
      <c r="JL76" s="5" t="s">
        <v>22</v>
      </c>
      <c r="JM76" s="5">
        <f>AVERAGE(JM73:JM75)</f>
        <v>368.66666666666669</v>
      </c>
      <c r="JN76" s="5" t="s">
        <v>22</v>
      </c>
      <c r="JO76" s="5">
        <f>AVERAGE(JO73:JO75)</f>
        <v>367</v>
      </c>
      <c r="JP76" s="5" t="s">
        <v>22</v>
      </c>
      <c r="JQ76" s="5">
        <f>AVERAGE(JQ73:JQ75)</f>
        <v>359</v>
      </c>
      <c r="JR76" s="5" t="s">
        <v>22</v>
      </c>
      <c r="JS76" s="5">
        <f>AVERAGE(JS73:JS75)</f>
        <v>367</v>
      </c>
      <c r="JV76" s="5" t="s">
        <v>22</v>
      </c>
      <c r="JW76" s="5">
        <f>AVERAGE(JW73:JW75)</f>
        <v>155</v>
      </c>
      <c r="JX76" s="5" t="s">
        <v>22</v>
      </c>
      <c r="JY76" s="5">
        <f>AVERAGE(JY73:JY75)</f>
        <v>155</v>
      </c>
      <c r="JZ76" s="5" t="s">
        <v>22</v>
      </c>
      <c r="KA76" s="5">
        <f>AVERAGE(KA73:KA75)</f>
        <v>162.66666666666666</v>
      </c>
      <c r="KB76" s="5" t="s">
        <v>22</v>
      </c>
      <c r="KC76" s="5">
        <f>AVERAGE(KC73:KC75)</f>
        <v>147.33333333333334</v>
      </c>
      <c r="KF76" s="5" t="s">
        <v>22</v>
      </c>
      <c r="KG76" s="5">
        <f>AVERAGE(KG73:KG75)</f>
        <v>314.66666666666669</v>
      </c>
      <c r="KH76" s="5" t="s">
        <v>22</v>
      </c>
      <c r="KI76" s="5">
        <f>AVERAGE(KI73:KI75)</f>
        <v>324.66666666666669</v>
      </c>
      <c r="KJ76" s="5" t="s">
        <v>22</v>
      </c>
      <c r="KK76" s="5">
        <f>AVERAGE(KK73:KK75)</f>
        <v>327.66666666666669</v>
      </c>
      <c r="KL76" s="5" t="s">
        <v>22</v>
      </c>
      <c r="KM76" s="5">
        <f>AVERAGE(KM73:KM75)</f>
        <v>318.66666666666669</v>
      </c>
    </row>
    <row r="77" spans="1:299" x14ac:dyDescent="0.25">
      <c r="A77" s="2"/>
      <c r="AE77" s="2"/>
      <c r="CC77" s="2"/>
      <c r="DQ77" s="2"/>
      <c r="EU77" s="2"/>
      <c r="FY77" s="2"/>
      <c r="HC77" s="2"/>
      <c r="IG77" s="2"/>
      <c r="JK77" s="2"/>
    </row>
    <row r="78" spans="1:299" x14ac:dyDescent="0.25">
      <c r="A78" s="2"/>
      <c r="B78" s="5" t="s">
        <v>34</v>
      </c>
      <c r="D78" s="5" t="s">
        <v>34</v>
      </c>
      <c r="F78" s="5" t="s">
        <v>34</v>
      </c>
      <c r="H78" s="5" t="s">
        <v>34</v>
      </c>
      <c r="L78" s="5" t="s">
        <v>34</v>
      </c>
      <c r="N78" s="5" t="s">
        <v>34</v>
      </c>
      <c r="P78" s="5" t="s">
        <v>34</v>
      </c>
      <c r="R78" s="5" t="s">
        <v>34</v>
      </c>
      <c r="V78" s="5" t="s">
        <v>34</v>
      </c>
      <c r="X78" s="5" t="s">
        <v>34</v>
      </c>
      <c r="Z78" s="5" t="s">
        <v>34</v>
      </c>
      <c r="AB78" s="5" t="s">
        <v>34</v>
      </c>
      <c r="AE78" s="2"/>
      <c r="AF78" s="5" t="s">
        <v>34</v>
      </c>
      <c r="AH78" s="5" t="s">
        <v>34</v>
      </c>
      <c r="AJ78" s="5" t="s">
        <v>34</v>
      </c>
      <c r="AL78" s="5" t="s">
        <v>34</v>
      </c>
      <c r="AP78" s="5" t="s">
        <v>34</v>
      </c>
      <c r="AR78" s="5" t="s">
        <v>34</v>
      </c>
      <c r="AT78" s="5" t="s">
        <v>34</v>
      </c>
      <c r="AV78" s="5" t="s">
        <v>34</v>
      </c>
      <c r="AZ78" s="5" t="s">
        <v>34</v>
      </c>
      <c r="BB78" s="5" t="s">
        <v>34</v>
      </c>
      <c r="BD78" s="5" t="s">
        <v>34</v>
      </c>
      <c r="BF78" s="5" t="s">
        <v>34</v>
      </c>
      <c r="BJ78" s="5" t="s">
        <v>34</v>
      </c>
      <c r="BL78" s="5" t="s">
        <v>34</v>
      </c>
      <c r="BN78" s="5" t="s">
        <v>34</v>
      </c>
      <c r="BP78" s="5" t="s">
        <v>34</v>
      </c>
      <c r="BT78" s="5" t="s">
        <v>34</v>
      </c>
      <c r="BV78" s="5" t="s">
        <v>34</v>
      </c>
      <c r="BX78" s="5" t="s">
        <v>34</v>
      </c>
      <c r="BZ78" s="5" t="s">
        <v>34</v>
      </c>
      <c r="CC78" s="2"/>
      <c r="CD78" s="5" t="s">
        <v>34</v>
      </c>
      <c r="CF78" s="5" t="s">
        <v>34</v>
      </c>
      <c r="CH78" s="5" t="s">
        <v>34</v>
      </c>
      <c r="CJ78" s="5" t="s">
        <v>34</v>
      </c>
      <c r="CN78" s="5" t="s">
        <v>34</v>
      </c>
      <c r="CP78" s="5" t="s">
        <v>34</v>
      </c>
      <c r="CR78" s="5" t="s">
        <v>34</v>
      </c>
      <c r="CT78" s="5" t="s">
        <v>34</v>
      </c>
      <c r="CX78" s="5" t="s">
        <v>34</v>
      </c>
      <c r="CZ78" s="5" t="s">
        <v>34</v>
      </c>
      <c r="DB78" s="5" t="s">
        <v>34</v>
      </c>
      <c r="DD78" s="5" t="s">
        <v>34</v>
      </c>
      <c r="DH78" s="5" t="s">
        <v>34</v>
      </c>
      <c r="DJ78" s="5" t="s">
        <v>34</v>
      </c>
      <c r="DL78" s="5" t="s">
        <v>34</v>
      </c>
      <c r="DN78" s="5" t="s">
        <v>34</v>
      </c>
      <c r="DQ78" s="2"/>
      <c r="DR78" s="5" t="s">
        <v>34</v>
      </c>
      <c r="DT78" s="5" t="s">
        <v>34</v>
      </c>
      <c r="DV78" s="5" t="s">
        <v>34</v>
      </c>
      <c r="DX78" s="5" t="s">
        <v>34</v>
      </c>
      <c r="EB78" s="5" t="s">
        <v>34</v>
      </c>
      <c r="ED78" s="5" t="s">
        <v>34</v>
      </c>
      <c r="EF78" s="5" t="s">
        <v>34</v>
      </c>
      <c r="EH78" s="5" t="s">
        <v>34</v>
      </c>
      <c r="EL78" s="5" t="s">
        <v>34</v>
      </c>
      <c r="EN78" s="5" t="s">
        <v>34</v>
      </c>
      <c r="EP78" s="5" t="s">
        <v>34</v>
      </c>
      <c r="ER78" s="5" t="s">
        <v>34</v>
      </c>
      <c r="EU78" s="2"/>
      <c r="EV78" s="5" t="s">
        <v>34</v>
      </c>
      <c r="EX78" s="5" t="s">
        <v>34</v>
      </c>
      <c r="EZ78" s="5" t="s">
        <v>34</v>
      </c>
      <c r="FB78" s="5" t="s">
        <v>34</v>
      </c>
      <c r="FF78" s="5" t="s">
        <v>34</v>
      </c>
      <c r="FH78" s="5" t="s">
        <v>34</v>
      </c>
      <c r="FJ78" s="5" t="s">
        <v>34</v>
      </c>
      <c r="FL78" s="5" t="s">
        <v>34</v>
      </c>
      <c r="FP78" s="5" t="s">
        <v>34</v>
      </c>
      <c r="FR78" s="5" t="s">
        <v>34</v>
      </c>
      <c r="FT78" s="5" t="s">
        <v>34</v>
      </c>
      <c r="FV78" s="5" t="s">
        <v>34</v>
      </c>
      <c r="FY78" s="2"/>
      <c r="FZ78" s="5" t="s">
        <v>34</v>
      </c>
      <c r="GB78" s="5" t="s">
        <v>34</v>
      </c>
      <c r="GD78" s="5" t="s">
        <v>34</v>
      </c>
      <c r="GF78" s="5" t="s">
        <v>34</v>
      </c>
      <c r="GJ78" s="5" t="s">
        <v>34</v>
      </c>
      <c r="GL78" s="5" t="s">
        <v>34</v>
      </c>
      <c r="GN78" s="5" t="s">
        <v>34</v>
      </c>
      <c r="GP78" s="5" t="s">
        <v>34</v>
      </c>
      <c r="GT78" s="5" t="s">
        <v>34</v>
      </c>
      <c r="GV78" s="5" t="s">
        <v>34</v>
      </c>
      <c r="GX78" s="5" t="s">
        <v>34</v>
      </c>
      <c r="GZ78" s="5" t="s">
        <v>34</v>
      </c>
      <c r="HC78" s="2"/>
      <c r="HD78" s="5" t="s">
        <v>34</v>
      </c>
      <c r="HF78" s="5" t="s">
        <v>34</v>
      </c>
      <c r="HH78" s="5" t="s">
        <v>34</v>
      </c>
      <c r="HJ78" s="5" t="s">
        <v>34</v>
      </c>
      <c r="HN78" s="5" t="s">
        <v>34</v>
      </c>
      <c r="HP78" s="5" t="s">
        <v>34</v>
      </c>
      <c r="HR78" s="5" t="s">
        <v>34</v>
      </c>
      <c r="HT78" s="5" t="s">
        <v>34</v>
      </c>
      <c r="HX78" s="5" t="s">
        <v>34</v>
      </c>
      <c r="HZ78" s="5" t="s">
        <v>34</v>
      </c>
      <c r="IB78" s="5" t="s">
        <v>34</v>
      </c>
      <c r="ID78" s="5" t="s">
        <v>34</v>
      </c>
      <c r="IG78" s="2"/>
      <c r="IH78" s="5" t="s">
        <v>34</v>
      </c>
      <c r="IJ78" s="5" t="s">
        <v>34</v>
      </c>
      <c r="IL78" s="5" t="s">
        <v>34</v>
      </c>
      <c r="IN78" s="5" t="s">
        <v>34</v>
      </c>
      <c r="IR78" s="5" t="s">
        <v>34</v>
      </c>
      <c r="IT78" s="5" t="s">
        <v>34</v>
      </c>
      <c r="IV78" s="5" t="s">
        <v>34</v>
      </c>
      <c r="IX78" s="5" t="s">
        <v>34</v>
      </c>
      <c r="JB78" s="5" t="s">
        <v>34</v>
      </c>
      <c r="JD78" s="5" t="s">
        <v>34</v>
      </c>
      <c r="JF78" s="5" t="s">
        <v>34</v>
      </c>
      <c r="JH78" s="5" t="s">
        <v>34</v>
      </c>
      <c r="JK78" s="2"/>
      <c r="JL78" s="5" t="s">
        <v>34</v>
      </c>
      <c r="JN78" s="5" t="s">
        <v>34</v>
      </c>
      <c r="JP78" s="5" t="s">
        <v>34</v>
      </c>
      <c r="JR78" s="5" t="s">
        <v>34</v>
      </c>
      <c r="JV78" s="5" t="s">
        <v>34</v>
      </c>
      <c r="JX78" s="5" t="s">
        <v>34</v>
      </c>
      <c r="JZ78" s="5" t="s">
        <v>34</v>
      </c>
      <c r="KB78" s="5" t="s">
        <v>34</v>
      </c>
      <c r="KF78" s="5" t="s">
        <v>34</v>
      </c>
      <c r="KH78" s="5" t="s">
        <v>34</v>
      </c>
      <c r="KJ78" s="5" t="s">
        <v>34</v>
      </c>
      <c r="KL78" s="5" t="s">
        <v>34</v>
      </c>
    </row>
    <row r="79" spans="1:299" x14ac:dyDescent="0.25">
      <c r="A79" s="2"/>
      <c r="B79" s="5">
        <v>1</v>
      </c>
      <c r="C79" s="5">
        <v>202</v>
      </c>
      <c r="D79" s="5">
        <v>1</v>
      </c>
      <c r="E79" s="5">
        <v>192</v>
      </c>
      <c r="F79" s="5">
        <v>1</v>
      </c>
      <c r="G79" s="5">
        <v>196</v>
      </c>
      <c r="H79" s="5">
        <v>1</v>
      </c>
      <c r="I79" s="5">
        <v>193</v>
      </c>
      <c r="L79" s="5">
        <v>1</v>
      </c>
      <c r="M79" s="5">
        <v>193</v>
      </c>
      <c r="N79" s="5">
        <v>1</v>
      </c>
      <c r="O79" s="5">
        <v>189</v>
      </c>
      <c r="P79" s="5">
        <v>1</v>
      </c>
      <c r="Q79" s="5">
        <v>183</v>
      </c>
      <c r="R79" s="5">
        <v>1</v>
      </c>
      <c r="S79" s="5">
        <v>205</v>
      </c>
      <c r="V79" s="5">
        <v>1</v>
      </c>
      <c r="W79" s="5">
        <v>192</v>
      </c>
      <c r="X79" s="5">
        <v>1</v>
      </c>
      <c r="Y79" s="5">
        <v>200</v>
      </c>
      <c r="Z79" s="5">
        <v>1</v>
      </c>
      <c r="AA79" s="5">
        <v>181</v>
      </c>
      <c r="AB79" s="5">
        <v>1</v>
      </c>
      <c r="AC79" s="5">
        <v>178</v>
      </c>
      <c r="AE79" s="2"/>
      <c r="AF79" s="5">
        <v>1</v>
      </c>
      <c r="AG79" s="5">
        <v>705</v>
      </c>
      <c r="AH79" s="5">
        <v>1</v>
      </c>
      <c r="AI79" s="5">
        <v>1067</v>
      </c>
      <c r="AJ79" s="5">
        <v>1</v>
      </c>
      <c r="AK79" s="5">
        <v>954</v>
      </c>
      <c r="AL79" s="5">
        <v>1</v>
      </c>
      <c r="AM79" s="5">
        <v>829</v>
      </c>
      <c r="AP79" s="5">
        <v>1</v>
      </c>
      <c r="AQ79" s="5">
        <v>397</v>
      </c>
      <c r="AR79" s="5">
        <v>1</v>
      </c>
      <c r="AS79" s="5">
        <v>331</v>
      </c>
      <c r="AT79" s="5">
        <v>1</v>
      </c>
      <c r="AU79" s="5">
        <v>253</v>
      </c>
      <c r="AV79" s="5">
        <v>1</v>
      </c>
      <c r="AW79" s="5">
        <v>597</v>
      </c>
      <c r="AZ79" s="5">
        <v>1</v>
      </c>
      <c r="BA79" s="5">
        <v>2621</v>
      </c>
      <c r="BB79" s="5">
        <v>1</v>
      </c>
      <c r="BC79" s="5">
        <v>8264</v>
      </c>
      <c r="BD79" s="5">
        <v>1</v>
      </c>
      <c r="BE79" s="5">
        <v>770</v>
      </c>
      <c r="BF79" s="5">
        <v>1</v>
      </c>
      <c r="BG79" s="5">
        <v>1125</v>
      </c>
      <c r="BJ79" s="5">
        <v>1</v>
      </c>
      <c r="BK79" s="5">
        <v>551</v>
      </c>
      <c r="BL79" s="5">
        <v>1</v>
      </c>
      <c r="BM79" s="5">
        <v>803</v>
      </c>
      <c r="BN79" s="5">
        <v>1</v>
      </c>
      <c r="BO79" s="5">
        <v>1014</v>
      </c>
      <c r="BP79" s="5">
        <v>1</v>
      </c>
      <c r="BQ79" s="5">
        <v>775</v>
      </c>
      <c r="BT79" s="5">
        <v>1</v>
      </c>
      <c r="BU79" s="5">
        <v>1464</v>
      </c>
      <c r="BV79" s="5">
        <v>1</v>
      </c>
      <c r="BW79" s="5">
        <v>7360</v>
      </c>
      <c r="BX79" s="5">
        <v>1</v>
      </c>
      <c r="BY79" s="5">
        <v>1017</v>
      </c>
      <c r="BZ79" s="5">
        <v>1</v>
      </c>
      <c r="CA79" s="5">
        <v>2691</v>
      </c>
      <c r="CC79" s="2"/>
      <c r="CD79" s="5">
        <v>1</v>
      </c>
      <c r="CE79" s="5">
        <v>1548</v>
      </c>
      <c r="CF79" s="5">
        <v>1</v>
      </c>
      <c r="CG79" s="5">
        <v>490</v>
      </c>
      <c r="CH79" s="5">
        <v>1</v>
      </c>
      <c r="CI79" s="5">
        <v>786</v>
      </c>
      <c r="CJ79" s="5">
        <v>1</v>
      </c>
      <c r="CK79" s="5">
        <v>1235</v>
      </c>
      <c r="CN79" s="5">
        <v>1</v>
      </c>
      <c r="CO79" s="5">
        <v>7108</v>
      </c>
      <c r="CP79" s="5">
        <v>1</v>
      </c>
      <c r="CQ79" s="5">
        <v>7854</v>
      </c>
      <c r="CR79" s="5">
        <v>1</v>
      </c>
      <c r="CS79" s="5">
        <v>520</v>
      </c>
      <c r="CT79" s="5">
        <v>1</v>
      </c>
      <c r="CU79" s="5">
        <v>6941</v>
      </c>
      <c r="CX79" s="5">
        <v>1</v>
      </c>
      <c r="CY79" s="5">
        <v>837</v>
      </c>
      <c r="CZ79" s="5">
        <v>1</v>
      </c>
      <c r="DA79" s="5">
        <v>7129</v>
      </c>
      <c r="DB79" s="5">
        <v>1</v>
      </c>
      <c r="DC79" s="5">
        <v>886</v>
      </c>
      <c r="DD79" s="5">
        <v>1</v>
      </c>
      <c r="DE79" s="5">
        <v>959</v>
      </c>
      <c r="DH79" s="5">
        <v>1</v>
      </c>
      <c r="DI79" s="5">
        <v>396</v>
      </c>
      <c r="DJ79" s="5">
        <v>1</v>
      </c>
      <c r="DK79" s="5">
        <v>1696</v>
      </c>
      <c r="DL79" s="5">
        <v>1</v>
      </c>
      <c r="DM79" s="5">
        <v>674</v>
      </c>
      <c r="DN79" s="5">
        <v>1</v>
      </c>
      <c r="DO79" s="5">
        <v>441</v>
      </c>
      <c r="DQ79" s="2"/>
      <c r="DR79" s="5">
        <v>1</v>
      </c>
      <c r="DS79" s="5">
        <v>159</v>
      </c>
      <c r="DT79" s="5">
        <v>1</v>
      </c>
      <c r="DU79" s="5">
        <v>166</v>
      </c>
      <c r="DV79" s="5">
        <v>1</v>
      </c>
      <c r="DW79" s="5">
        <v>161</v>
      </c>
      <c r="DX79" s="5">
        <v>1</v>
      </c>
      <c r="DY79" s="5">
        <v>171</v>
      </c>
      <c r="EB79" s="5">
        <v>1</v>
      </c>
      <c r="EC79" s="5">
        <v>191</v>
      </c>
      <c r="ED79" s="5">
        <v>1</v>
      </c>
      <c r="EE79" s="5">
        <v>190</v>
      </c>
      <c r="EF79" s="5">
        <v>1</v>
      </c>
      <c r="EG79" s="5">
        <v>197</v>
      </c>
      <c r="EH79" s="5">
        <v>1</v>
      </c>
      <c r="EI79" s="5">
        <v>210</v>
      </c>
      <c r="EL79" s="5">
        <v>1</v>
      </c>
      <c r="EM79" s="5">
        <v>192</v>
      </c>
      <c r="EN79" s="5">
        <v>1</v>
      </c>
      <c r="EO79" s="5">
        <v>206</v>
      </c>
      <c r="EP79" s="5">
        <v>1</v>
      </c>
      <c r="EQ79" s="5">
        <v>187</v>
      </c>
      <c r="ER79" s="5">
        <v>1</v>
      </c>
      <c r="ES79" s="5">
        <v>184</v>
      </c>
      <c r="EU79" s="2"/>
      <c r="EV79" s="5">
        <v>1</v>
      </c>
      <c r="EW79" s="5">
        <v>175</v>
      </c>
      <c r="EX79" s="5">
        <v>1</v>
      </c>
      <c r="EY79" s="5">
        <v>176</v>
      </c>
      <c r="EZ79" s="5">
        <v>1</v>
      </c>
      <c r="FA79" s="5">
        <v>184</v>
      </c>
      <c r="FB79" s="5">
        <v>1</v>
      </c>
      <c r="FC79" s="5">
        <v>172</v>
      </c>
      <c r="FF79" s="5">
        <v>1</v>
      </c>
      <c r="FG79" s="5">
        <v>217</v>
      </c>
      <c r="FH79" s="5">
        <v>1</v>
      </c>
      <c r="FI79" s="5">
        <v>310</v>
      </c>
      <c r="FJ79" s="5">
        <v>1</v>
      </c>
      <c r="FK79" s="5">
        <v>292</v>
      </c>
      <c r="FL79" s="5">
        <v>1</v>
      </c>
      <c r="FM79" s="5">
        <v>298</v>
      </c>
      <c r="FP79" s="5">
        <v>1</v>
      </c>
      <c r="FQ79" s="5">
        <v>199</v>
      </c>
      <c r="FR79" s="5">
        <v>1</v>
      </c>
      <c r="FS79" s="5">
        <v>199</v>
      </c>
      <c r="FT79" s="5">
        <v>1</v>
      </c>
      <c r="FU79" s="5">
        <v>198</v>
      </c>
      <c r="FV79" s="5">
        <v>1</v>
      </c>
      <c r="FW79" s="5">
        <v>198</v>
      </c>
      <c r="FY79" s="2"/>
      <c r="FZ79" s="5">
        <v>1</v>
      </c>
      <c r="GA79" s="5">
        <v>313</v>
      </c>
      <c r="GB79" s="5">
        <v>1</v>
      </c>
      <c r="GC79" s="5">
        <v>351</v>
      </c>
      <c r="GD79" s="5">
        <v>1</v>
      </c>
      <c r="GE79" s="5">
        <v>369</v>
      </c>
      <c r="GF79" s="5">
        <v>1</v>
      </c>
      <c r="GG79" s="5">
        <v>372</v>
      </c>
      <c r="GJ79" s="5">
        <v>1</v>
      </c>
      <c r="GK79" s="5">
        <v>220</v>
      </c>
      <c r="GL79" s="5">
        <v>1</v>
      </c>
      <c r="GM79" s="5">
        <v>236</v>
      </c>
      <c r="GN79" s="5">
        <v>1</v>
      </c>
      <c r="GO79" s="5">
        <v>221</v>
      </c>
      <c r="GP79" s="5">
        <v>1</v>
      </c>
      <c r="GQ79" s="5">
        <v>242</v>
      </c>
      <c r="GT79" s="5">
        <v>1</v>
      </c>
      <c r="GU79" s="5">
        <v>184</v>
      </c>
      <c r="GV79" s="5">
        <v>1</v>
      </c>
      <c r="GW79" s="5">
        <v>182</v>
      </c>
      <c r="GX79" s="5">
        <v>1</v>
      </c>
      <c r="GY79" s="5">
        <v>177</v>
      </c>
      <c r="GZ79" s="5">
        <v>1</v>
      </c>
      <c r="HA79" s="5">
        <v>174</v>
      </c>
      <c r="HC79" s="2"/>
      <c r="HD79" s="5">
        <v>1</v>
      </c>
      <c r="HE79" s="5">
        <v>185</v>
      </c>
      <c r="HF79" s="5">
        <v>1</v>
      </c>
      <c r="HG79" s="5">
        <v>176</v>
      </c>
      <c r="HH79" s="5">
        <v>1</v>
      </c>
      <c r="HI79" s="5">
        <v>190</v>
      </c>
      <c r="HJ79" s="5">
        <v>1</v>
      </c>
      <c r="HK79" s="5">
        <v>191</v>
      </c>
      <c r="HN79" s="5">
        <v>1</v>
      </c>
      <c r="HO79" s="5">
        <v>244</v>
      </c>
      <c r="HP79" s="5">
        <v>1</v>
      </c>
      <c r="HQ79" s="5">
        <v>246</v>
      </c>
      <c r="HR79" s="5">
        <v>1</v>
      </c>
      <c r="HS79" s="5">
        <v>252</v>
      </c>
      <c r="HT79" s="5">
        <v>1</v>
      </c>
      <c r="HU79" s="5">
        <v>264</v>
      </c>
      <c r="HX79" s="5">
        <v>1</v>
      </c>
      <c r="HY79" s="5">
        <v>190</v>
      </c>
      <c r="HZ79" s="5">
        <v>1</v>
      </c>
      <c r="IA79" s="5">
        <v>185</v>
      </c>
      <c r="IB79" s="5">
        <v>1</v>
      </c>
      <c r="IC79" s="5">
        <v>202</v>
      </c>
      <c r="ID79" s="5">
        <v>1</v>
      </c>
      <c r="IE79" s="5">
        <v>195</v>
      </c>
      <c r="IG79" s="2"/>
      <c r="IH79" s="5">
        <v>1</v>
      </c>
      <c r="II79" s="5">
        <v>709</v>
      </c>
      <c r="IJ79" s="5">
        <v>1</v>
      </c>
      <c r="IK79" s="5">
        <v>376</v>
      </c>
      <c r="IL79" s="5">
        <v>1</v>
      </c>
      <c r="IM79" s="5">
        <v>1585</v>
      </c>
      <c r="IN79" s="5">
        <v>1</v>
      </c>
      <c r="IO79" s="5">
        <v>1480</v>
      </c>
      <c r="IR79" s="5">
        <v>1</v>
      </c>
      <c r="IS79" s="5">
        <v>1440</v>
      </c>
      <c r="IT79" s="5">
        <v>1</v>
      </c>
      <c r="IU79" s="5">
        <v>1376</v>
      </c>
      <c r="IV79" s="5">
        <v>1</v>
      </c>
      <c r="IW79" s="5">
        <v>1130</v>
      </c>
      <c r="IX79" s="5">
        <v>1</v>
      </c>
      <c r="IY79" s="5">
        <v>1132</v>
      </c>
      <c r="JB79" s="5">
        <v>1</v>
      </c>
      <c r="JC79" s="5">
        <v>701</v>
      </c>
      <c r="JD79" s="5">
        <v>1</v>
      </c>
      <c r="JE79" s="5">
        <v>610</v>
      </c>
      <c r="JF79" s="5">
        <v>1</v>
      </c>
      <c r="JG79" s="5">
        <v>591</v>
      </c>
      <c r="JH79" s="5">
        <v>1</v>
      </c>
      <c r="JI79" s="5">
        <v>605</v>
      </c>
      <c r="JK79" s="2"/>
      <c r="JL79" s="5">
        <v>1</v>
      </c>
      <c r="JM79" s="5">
        <v>385</v>
      </c>
      <c r="JN79" s="5">
        <v>1</v>
      </c>
      <c r="JO79" s="5">
        <v>354</v>
      </c>
      <c r="JP79" s="5">
        <v>1</v>
      </c>
      <c r="JQ79" s="5">
        <v>331</v>
      </c>
      <c r="JR79" s="5">
        <v>1</v>
      </c>
      <c r="JS79" s="5">
        <v>359</v>
      </c>
      <c r="JV79" s="5">
        <v>1</v>
      </c>
      <c r="JW79" s="5">
        <v>161</v>
      </c>
      <c r="JX79" s="5">
        <v>1</v>
      </c>
      <c r="JY79" s="5">
        <v>178</v>
      </c>
      <c r="JZ79" s="5">
        <v>1</v>
      </c>
      <c r="KA79" s="5">
        <v>163</v>
      </c>
      <c r="KB79" s="5">
        <v>1</v>
      </c>
      <c r="KC79" s="5">
        <v>150</v>
      </c>
      <c r="KF79" s="5">
        <v>1</v>
      </c>
      <c r="KG79" s="5">
        <v>314</v>
      </c>
      <c r="KH79" s="5">
        <v>1</v>
      </c>
      <c r="KI79" s="5">
        <v>302</v>
      </c>
      <c r="KJ79" s="5">
        <v>1</v>
      </c>
      <c r="KK79" s="5">
        <v>555</v>
      </c>
      <c r="KL79" s="5">
        <v>1</v>
      </c>
      <c r="KM79" s="5">
        <v>608</v>
      </c>
    </row>
    <row r="80" spans="1:299" x14ac:dyDescent="0.25">
      <c r="A80" s="2"/>
      <c r="B80" s="5">
        <v>2</v>
      </c>
      <c r="C80" s="5">
        <v>213</v>
      </c>
      <c r="D80" s="5">
        <v>2</v>
      </c>
      <c r="E80" s="5">
        <v>198</v>
      </c>
      <c r="F80" s="5">
        <v>2</v>
      </c>
      <c r="G80" s="5">
        <v>234</v>
      </c>
      <c r="H80" s="5">
        <v>2</v>
      </c>
      <c r="I80" s="5">
        <v>193</v>
      </c>
      <c r="L80" s="5">
        <v>2</v>
      </c>
      <c r="M80" s="5">
        <v>215</v>
      </c>
      <c r="N80" s="5">
        <v>2</v>
      </c>
      <c r="O80" s="5">
        <v>201</v>
      </c>
      <c r="P80" s="5">
        <v>2</v>
      </c>
      <c r="Q80" s="5">
        <v>188</v>
      </c>
      <c r="R80" s="5">
        <v>2</v>
      </c>
      <c r="S80" s="5">
        <v>192</v>
      </c>
      <c r="V80" s="5">
        <v>2</v>
      </c>
      <c r="W80" s="5">
        <v>196</v>
      </c>
      <c r="X80" s="5">
        <v>2</v>
      </c>
      <c r="Y80" s="5">
        <v>189</v>
      </c>
      <c r="Z80" s="5">
        <v>2</v>
      </c>
      <c r="AA80" s="5">
        <v>197</v>
      </c>
      <c r="AB80" s="5">
        <v>2</v>
      </c>
      <c r="AC80" s="5">
        <v>188</v>
      </c>
      <c r="AE80" s="2"/>
      <c r="AF80" s="5">
        <v>2</v>
      </c>
      <c r="AG80" s="5">
        <v>754</v>
      </c>
      <c r="AH80" s="5">
        <v>2</v>
      </c>
      <c r="AI80" s="5">
        <v>1276</v>
      </c>
      <c r="AJ80" s="5">
        <v>2</v>
      </c>
      <c r="AK80" s="5">
        <v>938</v>
      </c>
      <c r="AL80" s="5">
        <v>2</v>
      </c>
      <c r="AM80" s="5">
        <v>812</v>
      </c>
      <c r="AP80" s="5">
        <v>2</v>
      </c>
      <c r="AQ80" s="5">
        <v>310</v>
      </c>
      <c r="AR80" s="5">
        <v>2</v>
      </c>
      <c r="AS80" s="5">
        <v>295</v>
      </c>
      <c r="AT80" s="5">
        <v>2</v>
      </c>
      <c r="AU80" s="5">
        <v>263</v>
      </c>
      <c r="AV80" s="5">
        <v>2</v>
      </c>
      <c r="AW80" s="5">
        <v>271</v>
      </c>
      <c r="AZ80" s="5">
        <v>2</v>
      </c>
      <c r="BA80" s="5">
        <v>598</v>
      </c>
      <c r="BB80" s="5">
        <v>2</v>
      </c>
      <c r="BC80" s="5">
        <v>7306</v>
      </c>
      <c r="BD80" s="5">
        <v>2</v>
      </c>
      <c r="BE80" s="5">
        <v>761</v>
      </c>
      <c r="BF80" s="5">
        <v>2</v>
      </c>
      <c r="BG80" s="5">
        <v>694</v>
      </c>
      <c r="BJ80" s="5">
        <v>2</v>
      </c>
      <c r="BK80" s="5">
        <v>838</v>
      </c>
      <c r="BL80" s="5">
        <v>2</v>
      </c>
      <c r="BM80" s="5">
        <v>5986</v>
      </c>
      <c r="BN80" s="5">
        <v>2</v>
      </c>
      <c r="BO80" s="5">
        <v>531</v>
      </c>
      <c r="BP80" s="5">
        <v>2</v>
      </c>
      <c r="BQ80" s="5">
        <v>2076</v>
      </c>
      <c r="BT80" s="5">
        <v>2</v>
      </c>
      <c r="BU80" s="5">
        <v>654</v>
      </c>
      <c r="BV80" s="5">
        <v>2</v>
      </c>
      <c r="BW80" s="5">
        <v>896</v>
      </c>
      <c r="BX80" s="5">
        <v>2</v>
      </c>
      <c r="BY80" s="5">
        <v>738</v>
      </c>
      <c r="BZ80" s="5">
        <v>2</v>
      </c>
      <c r="CA80" s="5">
        <v>478</v>
      </c>
      <c r="CC80" s="2"/>
      <c r="CD80" s="5">
        <v>2</v>
      </c>
      <c r="CE80" s="5">
        <v>3253</v>
      </c>
      <c r="CF80" s="5">
        <v>2</v>
      </c>
      <c r="CG80" s="5">
        <v>491</v>
      </c>
      <c r="CH80" s="5">
        <v>2</v>
      </c>
      <c r="CI80" s="5">
        <v>1157</v>
      </c>
      <c r="CJ80" s="5">
        <v>2</v>
      </c>
      <c r="CK80" s="5">
        <v>1537</v>
      </c>
      <c r="CN80" s="5">
        <v>2</v>
      </c>
      <c r="CO80" s="5">
        <v>13908</v>
      </c>
      <c r="CP80" s="5">
        <v>2</v>
      </c>
      <c r="CQ80" s="5">
        <v>442</v>
      </c>
      <c r="CR80" s="5">
        <v>2</v>
      </c>
      <c r="CS80" s="5">
        <v>501</v>
      </c>
      <c r="CT80" s="5">
        <v>2</v>
      </c>
      <c r="CU80" s="5">
        <v>533</v>
      </c>
      <c r="CX80" s="5">
        <v>2</v>
      </c>
      <c r="CY80" s="5">
        <v>837</v>
      </c>
      <c r="CZ80" s="5">
        <v>2</v>
      </c>
      <c r="DA80" s="5">
        <v>8689</v>
      </c>
      <c r="DB80" s="5">
        <v>2</v>
      </c>
      <c r="DC80" s="5">
        <v>948</v>
      </c>
      <c r="DD80" s="5">
        <v>2</v>
      </c>
      <c r="DE80" s="5">
        <v>947</v>
      </c>
      <c r="DH80" s="5">
        <v>2</v>
      </c>
      <c r="DI80" s="5">
        <v>932</v>
      </c>
      <c r="DJ80" s="5">
        <v>2</v>
      </c>
      <c r="DK80" s="5">
        <v>540</v>
      </c>
      <c r="DL80" s="5">
        <v>2</v>
      </c>
      <c r="DM80" s="5">
        <v>401</v>
      </c>
      <c r="DN80" s="5">
        <v>2</v>
      </c>
      <c r="DO80" s="5">
        <v>463</v>
      </c>
      <c r="DQ80" s="2"/>
      <c r="DR80" s="5">
        <v>2</v>
      </c>
      <c r="DS80" s="5">
        <v>169</v>
      </c>
      <c r="DT80" s="5">
        <v>2</v>
      </c>
      <c r="DU80" s="5">
        <v>174</v>
      </c>
      <c r="DV80" s="5">
        <v>2</v>
      </c>
      <c r="DW80" s="5">
        <v>167</v>
      </c>
      <c r="DX80" s="5">
        <v>2</v>
      </c>
      <c r="DY80" s="5">
        <v>168</v>
      </c>
      <c r="EB80" s="5">
        <v>2</v>
      </c>
      <c r="EC80" s="5">
        <v>207</v>
      </c>
      <c r="ED80" s="5">
        <v>2</v>
      </c>
      <c r="EE80" s="5">
        <v>194</v>
      </c>
      <c r="EF80" s="5">
        <v>2</v>
      </c>
      <c r="EG80" s="5">
        <v>186</v>
      </c>
      <c r="EH80" s="5">
        <v>2</v>
      </c>
      <c r="EI80" s="5">
        <v>218</v>
      </c>
      <c r="EL80" s="5">
        <v>2</v>
      </c>
      <c r="EM80" s="5">
        <v>209</v>
      </c>
      <c r="EN80" s="5">
        <v>2</v>
      </c>
      <c r="EO80" s="5">
        <v>180</v>
      </c>
      <c r="EP80" s="5">
        <v>2</v>
      </c>
      <c r="EQ80" s="5">
        <v>180</v>
      </c>
      <c r="ER80" s="5">
        <v>2</v>
      </c>
      <c r="ES80" s="5">
        <v>189</v>
      </c>
      <c r="EU80" s="2"/>
      <c r="EV80" s="5">
        <v>2</v>
      </c>
      <c r="EW80" s="5">
        <v>180</v>
      </c>
      <c r="EX80" s="5">
        <v>2</v>
      </c>
      <c r="EY80" s="5">
        <v>176</v>
      </c>
      <c r="EZ80" s="5">
        <v>2</v>
      </c>
      <c r="FA80" s="5">
        <v>193</v>
      </c>
      <c r="FB80" s="5">
        <v>2</v>
      </c>
      <c r="FC80" s="5">
        <v>185</v>
      </c>
      <c r="FF80" s="5">
        <v>2</v>
      </c>
      <c r="FG80" s="5">
        <v>229</v>
      </c>
      <c r="FH80" s="5">
        <v>2</v>
      </c>
      <c r="FI80" s="5">
        <v>304</v>
      </c>
      <c r="FJ80" s="5">
        <v>2</v>
      </c>
      <c r="FK80" s="5">
        <v>291</v>
      </c>
      <c r="FL80" s="5">
        <v>2</v>
      </c>
      <c r="FM80" s="5">
        <v>296</v>
      </c>
      <c r="FP80" s="5">
        <v>2</v>
      </c>
      <c r="FQ80" s="5">
        <v>204</v>
      </c>
      <c r="FR80" s="5">
        <v>2</v>
      </c>
      <c r="FS80" s="5">
        <v>202</v>
      </c>
      <c r="FT80" s="5">
        <v>2</v>
      </c>
      <c r="FU80" s="5">
        <v>189</v>
      </c>
      <c r="FV80" s="5">
        <v>2</v>
      </c>
      <c r="FW80" s="5">
        <v>192</v>
      </c>
      <c r="FY80" s="2"/>
      <c r="FZ80" s="5">
        <v>2</v>
      </c>
      <c r="GA80" s="5">
        <v>299</v>
      </c>
      <c r="GB80" s="5">
        <v>2</v>
      </c>
      <c r="GC80" s="5">
        <v>351</v>
      </c>
      <c r="GD80" s="5">
        <v>2</v>
      </c>
      <c r="GE80" s="5">
        <v>409</v>
      </c>
      <c r="GF80" s="5">
        <v>2</v>
      </c>
      <c r="GG80" s="5">
        <v>371</v>
      </c>
      <c r="GJ80" s="5">
        <v>2</v>
      </c>
      <c r="GK80" s="5">
        <v>219</v>
      </c>
      <c r="GL80" s="5">
        <v>2</v>
      </c>
      <c r="GM80" s="5">
        <v>223</v>
      </c>
      <c r="GN80" s="5">
        <v>2</v>
      </c>
      <c r="GO80" s="5">
        <v>237</v>
      </c>
      <c r="GP80" s="5">
        <v>2</v>
      </c>
      <c r="GQ80" s="5">
        <v>270</v>
      </c>
      <c r="GT80" s="5">
        <v>2</v>
      </c>
      <c r="GU80" s="5">
        <v>215</v>
      </c>
      <c r="GV80" s="5">
        <v>2</v>
      </c>
      <c r="GW80" s="5">
        <v>212</v>
      </c>
      <c r="GX80" s="5">
        <v>2</v>
      </c>
      <c r="GY80" s="5">
        <v>183</v>
      </c>
      <c r="GZ80" s="5">
        <v>2</v>
      </c>
      <c r="HA80" s="5">
        <v>161</v>
      </c>
      <c r="HC80" s="2"/>
      <c r="HD80" s="5">
        <v>2</v>
      </c>
      <c r="HE80" s="5">
        <v>196</v>
      </c>
      <c r="HF80" s="5">
        <v>2</v>
      </c>
      <c r="HG80" s="5">
        <v>185</v>
      </c>
      <c r="HH80" s="5">
        <v>2</v>
      </c>
      <c r="HI80" s="5">
        <v>189</v>
      </c>
      <c r="HJ80" s="5">
        <v>2</v>
      </c>
      <c r="HK80" s="5">
        <v>192</v>
      </c>
      <c r="HN80" s="5">
        <v>2</v>
      </c>
      <c r="HO80" s="5">
        <v>242</v>
      </c>
      <c r="HP80" s="5">
        <v>2</v>
      </c>
      <c r="HQ80" s="5">
        <v>243</v>
      </c>
      <c r="HR80" s="5">
        <v>2</v>
      </c>
      <c r="HS80" s="5">
        <v>256</v>
      </c>
      <c r="HT80" s="5">
        <v>2</v>
      </c>
      <c r="HU80" s="5">
        <v>273</v>
      </c>
      <c r="HX80" s="5">
        <v>2</v>
      </c>
      <c r="HY80" s="5">
        <v>193</v>
      </c>
      <c r="HZ80" s="5">
        <v>2</v>
      </c>
      <c r="IA80" s="5">
        <v>183</v>
      </c>
      <c r="IB80" s="5">
        <v>2</v>
      </c>
      <c r="IC80" s="5">
        <v>207</v>
      </c>
      <c r="ID80" s="5">
        <v>2</v>
      </c>
      <c r="IE80" s="5">
        <v>198</v>
      </c>
      <c r="IG80" s="2"/>
      <c r="IH80" s="5">
        <v>2</v>
      </c>
      <c r="II80" s="5">
        <v>2273</v>
      </c>
      <c r="IJ80" s="5">
        <v>2</v>
      </c>
      <c r="IK80" s="5">
        <v>2126</v>
      </c>
      <c r="IL80" s="5">
        <v>2</v>
      </c>
      <c r="IM80" s="5">
        <v>1527</v>
      </c>
      <c r="IN80" s="5">
        <v>2</v>
      </c>
      <c r="IO80" s="5">
        <v>1942</v>
      </c>
      <c r="IR80" s="5">
        <v>2</v>
      </c>
      <c r="IS80" s="5">
        <v>649</v>
      </c>
      <c r="IT80" s="5">
        <v>2</v>
      </c>
      <c r="IU80" s="5">
        <v>1086</v>
      </c>
      <c r="IV80" s="5">
        <v>2</v>
      </c>
      <c r="IW80" s="5">
        <v>2489</v>
      </c>
      <c r="IX80" s="5">
        <v>2</v>
      </c>
      <c r="IY80" s="5">
        <v>1396</v>
      </c>
      <c r="JB80" s="5">
        <v>2</v>
      </c>
      <c r="JC80" s="5">
        <v>602</v>
      </c>
      <c r="JD80" s="5">
        <v>2</v>
      </c>
      <c r="JE80" s="5">
        <v>534</v>
      </c>
      <c r="JF80" s="5">
        <v>2</v>
      </c>
      <c r="JG80" s="5">
        <v>593</v>
      </c>
      <c r="JH80" s="5">
        <v>2</v>
      </c>
      <c r="JI80" s="5">
        <v>665</v>
      </c>
      <c r="JK80" s="2"/>
      <c r="JL80" s="5">
        <v>2</v>
      </c>
      <c r="JM80" s="5">
        <v>787</v>
      </c>
      <c r="JN80" s="5">
        <v>2</v>
      </c>
      <c r="JO80" s="5">
        <v>834</v>
      </c>
      <c r="JP80" s="5">
        <v>2</v>
      </c>
      <c r="JQ80" s="5">
        <v>340</v>
      </c>
      <c r="JR80" s="5">
        <v>2</v>
      </c>
      <c r="JS80" s="5">
        <v>366</v>
      </c>
      <c r="JV80" s="5">
        <v>2</v>
      </c>
      <c r="JW80" s="5">
        <v>161</v>
      </c>
      <c r="JX80" s="5">
        <v>2</v>
      </c>
      <c r="JY80" s="5">
        <v>175</v>
      </c>
      <c r="JZ80" s="5">
        <v>2</v>
      </c>
      <c r="KA80" s="5">
        <v>238</v>
      </c>
      <c r="KB80" s="5">
        <v>2</v>
      </c>
      <c r="KC80" s="5">
        <v>155</v>
      </c>
      <c r="KF80" s="5">
        <v>2</v>
      </c>
      <c r="KG80" s="5">
        <v>310</v>
      </c>
      <c r="KH80" s="5">
        <v>2</v>
      </c>
      <c r="KI80" s="5">
        <v>442</v>
      </c>
      <c r="KJ80" s="5">
        <v>2</v>
      </c>
      <c r="KK80" s="5">
        <v>358</v>
      </c>
      <c r="KL80" s="5">
        <v>2</v>
      </c>
      <c r="KM80" s="5">
        <v>325</v>
      </c>
    </row>
    <row r="81" spans="1:299" x14ac:dyDescent="0.25">
      <c r="A81" s="2"/>
      <c r="B81" s="5">
        <v>3</v>
      </c>
      <c r="C81" s="5">
        <v>204</v>
      </c>
      <c r="D81" s="5">
        <v>3</v>
      </c>
      <c r="E81" s="5">
        <v>195</v>
      </c>
      <c r="F81" s="5">
        <v>3</v>
      </c>
      <c r="G81" s="5">
        <v>196</v>
      </c>
      <c r="H81" s="5">
        <v>3</v>
      </c>
      <c r="I81" s="5">
        <v>220</v>
      </c>
      <c r="L81" s="5">
        <v>3</v>
      </c>
      <c r="M81" s="5">
        <v>201</v>
      </c>
      <c r="N81" s="5">
        <v>3</v>
      </c>
      <c r="O81" s="5">
        <v>190</v>
      </c>
      <c r="P81" s="5">
        <v>3</v>
      </c>
      <c r="Q81" s="5">
        <v>192</v>
      </c>
      <c r="R81" s="5">
        <v>3</v>
      </c>
      <c r="S81" s="5">
        <v>187</v>
      </c>
      <c r="V81" s="5">
        <v>3</v>
      </c>
      <c r="W81" s="5">
        <v>199</v>
      </c>
      <c r="X81" s="5">
        <v>3</v>
      </c>
      <c r="Y81" s="5">
        <v>202</v>
      </c>
      <c r="Z81" s="5">
        <v>3</v>
      </c>
      <c r="AA81" s="5">
        <v>199</v>
      </c>
      <c r="AB81" s="5">
        <v>3</v>
      </c>
      <c r="AC81" s="5">
        <v>188</v>
      </c>
      <c r="AE81" s="2"/>
      <c r="AF81" s="5">
        <v>3</v>
      </c>
      <c r="AG81" s="5">
        <v>802</v>
      </c>
      <c r="AH81" s="5">
        <v>3</v>
      </c>
      <c r="AI81" s="5">
        <v>1252</v>
      </c>
      <c r="AJ81" s="5">
        <v>3</v>
      </c>
      <c r="AK81" s="5">
        <v>989</v>
      </c>
      <c r="AL81" s="5">
        <v>3</v>
      </c>
      <c r="AM81" s="5">
        <v>909</v>
      </c>
      <c r="AP81" s="5">
        <v>3</v>
      </c>
      <c r="AQ81" s="5">
        <v>791</v>
      </c>
      <c r="AR81" s="5">
        <v>3</v>
      </c>
      <c r="AS81" s="5">
        <v>587</v>
      </c>
      <c r="AT81" s="5">
        <v>3</v>
      </c>
      <c r="AU81" s="5">
        <v>1886</v>
      </c>
      <c r="AV81" s="5">
        <v>3</v>
      </c>
      <c r="AW81" s="5">
        <v>335</v>
      </c>
      <c r="AZ81" s="5">
        <v>3</v>
      </c>
      <c r="BA81" s="5">
        <v>4352</v>
      </c>
      <c r="BB81" s="5">
        <v>3</v>
      </c>
      <c r="BC81" s="5">
        <v>5794</v>
      </c>
      <c r="BD81" s="5">
        <v>3</v>
      </c>
      <c r="BE81" s="5">
        <v>926</v>
      </c>
      <c r="BF81" s="5">
        <v>3</v>
      </c>
      <c r="BG81" s="5">
        <v>3146</v>
      </c>
      <c r="BJ81" s="5">
        <v>3</v>
      </c>
      <c r="BK81" s="5">
        <v>2611</v>
      </c>
      <c r="BL81" s="5">
        <v>3</v>
      </c>
      <c r="BM81" s="5">
        <v>1435</v>
      </c>
      <c r="BN81" s="5">
        <v>3</v>
      </c>
      <c r="BO81" s="5">
        <v>527</v>
      </c>
      <c r="BP81" s="5">
        <v>3</v>
      </c>
      <c r="BQ81" s="5">
        <v>938</v>
      </c>
      <c r="BT81" s="5">
        <v>3</v>
      </c>
      <c r="BU81" s="5">
        <v>1064</v>
      </c>
      <c r="BV81" s="5">
        <v>3</v>
      </c>
      <c r="BW81" s="5">
        <v>770</v>
      </c>
      <c r="BX81" s="5">
        <v>3</v>
      </c>
      <c r="BY81" s="5">
        <v>445</v>
      </c>
      <c r="BZ81" s="5">
        <v>3</v>
      </c>
      <c r="CA81" s="5">
        <v>492</v>
      </c>
      <c r="CC81" s="2"/>
      <c r="CD81" s="5">
        <v>3</v>
      </c>
      <c r="CE81" s="5">
        <v>2646</v>
      </c>
      <c r="CF81" s="5">
        <v>3</v>
      </c>
      <c r="CG81" s="5">
        <v>503</v>
      </c>
      <c r="CH81" s="5">
        <v>3</v>
      </c>
      <c r="CI81" s="5">
        <v>725</v>
      </c>
      <c r="CJ81" s="5">
        <v>3</v>
      </c>
      <c r="CK81" s="5">
        <v>875</v>
      </c>
      <c r="CN81" s="5">
        <v>3</v>
      </c>
      <c r="CO81" s="5">
        <v>719</v>
      </c>
      <c r="CP81" s="5">
        <v>3</v>
      </c>
      <c r="CQ81" s="5">
        <v>447</v>
      </c>
      <c r="CR81" s="5">
        <v>3</v>
      </c>
      <c r="CS81" s="5">
        <v>6695</v>
      </c>
      <c r="CT81" s="5">
        <v>3</v>
      </c>
      <c r="CU81" s="5">
        <v>2650</v>
      </c>
      <c r="CX81" s="5">
        <v>3</v>
      </c>
      <c r="CY81" s="5">
        <v>859</v>
      </c>
      <c r="CZ81" s="5">
        <v>3</v>
      </c>
      <c r="DA81" s="5">
        <v>1125</v>
      </c>
      <c r="DB81" s="5">
        <v>3</v>
      </c>
      <c r="DC81" s="5">
        <v>14793</v>
      </c>
      <c r="DD81" s="5">
        <v>3</v>
      </c>
      <c r="DE81" s="5">
        <v>755</v>
      </c>
      <c r="DH81" s="5">
        <v>3</v>
      </c>
      <c r="DI81" s="5">
        <v>377</v>
      </c>
      <c r="DJ81" s="5">
        <v>3</v>
      </c>
      <c r="DK81" s="5">
        <v>1152</v>
      </c>
      <c r="DL81" s="5">
        <v>3</v>
      </c>
      <c r="DM81" s="5">
        <v>392</v>
      </c>
      <c r="DN81" s="5">
        <v>3</v>
      </c>
      <c r="DO81" s="5">
        <v>466</v>
      </c>
      <c r="DQ81" s="2"/>
      <c r="DR81" s="5">
        <v>3</v>
      </c>
      <c r="DS81" s="5">
        <v>174</v>
      </c>
      <c r="DT81" s="5">
        <v>3</v>
      </c>
      <c r="DU81" s="5">
        <v>176</v>
      </c>
      <c r="DV81" s="5">
        <v>3</v>
      </c>
      <c r="DW81" s="5">
        <v>187</v>
      </c>
      <c r="DX81" s="5">
        <v>3</v>
      </c>
      <c r="DY81" s="5">
        <v>166</v>
      </c>
      <c r="EB81" s="5">
        <v>3</v>
      </c>
      <c r="EC81" s="5">
        <v>227</v>
      </c>
      <c r="ED81" s="5">
        <v>3</v>
      </c>
      <c r="EE81" s="5">
        <v>204</v>
      </c>
      <c r="EF81" s="5">
        <v>3</v>
      </c>
      <c r="EG81" s="5">
        <v>198</v>
      </c>
      <c r="EH81" s="5">
        <v>3</v>
      </c>
      <c r="EI81" s="5">
        <v>221</v>
      </c>
      <c r="EL81" s="5">
        <v>3</v>
      </c>
      <c r="EM81" s="5">
        <v>199</v>
      </c>
      <c r="EN81" s="5">
        <v>3</v>
      </c>
      <c r="EO81" s="5">
        <v>183</v>
      </c>
      <c r="EP81" s="5">
        <v>3</v>
      </c>
      <c r="EQ81" s="5">
        <v>181</v>
      </c>
      <c r="ER81" s="5">
        <v>3</v>
      </c>
      <c r="ES81" s="5">
        <v>192</v>
      </c>
      <c r="EU81" s="2"/>
      <c r="EV81" s="5">
        <v>3</v>
      </c>
      <c r="EW81" s="5">
        <v>173</v>
      </c>
      <c r="EX81" s="5">
        <v>3</v>
      </c>
      <c r="EY81" s="5">
        <v>175</v>
      </c>
      <c r="EZ81" s="5">
        <v>3</v>
      </c>
      <c r="FA81" s="5">
        <v>188</v>
      </c>
      <c r="FB81" s="5">
        <v>3</v>
      </c>
      <c r="FC81" s="5">
        <v>213</v>
      </c>
      <c r="FF81" s="5">
        <v>3</v>
      </c>
      <c r="FG81" s="5">
        <v>234</v>
      </c>
      <c r="FH81" s="5">
        <v>3</v>
      </c>
      <c r="FI81" s="5">
        <v>308</v>
      </c>
      <c r="FJ81" s="5">
        <v>3</v>
      </c>
      <c r="FK81" s="5">
        <v>292</v>
      </c>
      <c r="FL81" s="5">
        <v>3</v>
      </c>
      <c r="FM81" s="5">
        <v>300</v>
      </c>
      <c r="FP81" s="5">
        <v>3</v>
      </c>
      <c r="FQ81" s="5">
        <v>200</v>
      </c>
      <c r="FR81" s="5">
        <v>3</v>
      </c>
      <c r="FS81" s="5">
        <v>188</v>
      </c>
      <c r="FT81" s="5">
        <v>3</v>
      </c>
      <c r="FU81" s="5">
        <v>197</v>
      </c>
      <c r="FV81" s="5">
        <v>3</v>
      </c>
      <c r="FW81" s="5">
        <v>197</v>
      </c>
      <c r="FY81" s="2"/>
      <c r="FZ81" s="5">
        <v>3</v>
      </c>
      <c r="GA81" s="5">
        <v>316</v>
      </c>
      <c r="GB81" s="5">
        <v>3</v>
      </c>
      <c r="GC81" s="5">
        <v>359</v>
      </c>
      <c r="GD81" s="5">
        <v>3</v>
      </c>
      <c r="GE81" s="5">
        <v>421</v>
      </c>
      <c r="GF81" s="5">
        <v>3</v>
      </c>
      <c r="GG81" s="5">
        <v>414</v>
      </c>
      <c r="GJ81" s="5">
        <v>3</v>
      </c>
      <c r="GK81" s="5">
        <v>208</v>
      </c>
      <c r="GL81" s="5">
        <v>3</v>
      </c>
      <c r="GM81" s="5">
        <v>236</v>
      </c>
      <c r="GN81" s="5">
        <v>3</v>
      </c>
      <c r="GO81" s="5">
        <v>220</v>
      </c>
      <c r="GP81" s="5">
        <v>3</v>
      </c>
      <c r="GQ81" s="5">
        <v>235</v>
      </c>
      <c r="GT81" s="5">
        <v>3</v>
      </c>
      <c r="GU81" s="5">
        <v>204</v>
      </c>
      <c r="GV81" s="5">
        <v>3</v>
      </c>
      <c r="GW81" s="5">
        <v>177</v>
      </c>
      <c r="GX81" s="5">
        <v>3</v>
      </c>
      <c r="GY81" s="5">
        <v>186</v>
      </c>
      <c r="GZ81" s="5">
        <v>3</v>
      </c>
      <c r="HA81" s="5">
        <v>163</v>
      </c>
      <c r="HC81" s="2"/>
      <c r="HD81" s="5">
        <v>3</v>
      </c>
      <c r="HE81" s="5">
        <v>185</v>
      </c>
      <c r="HF81" s="5">
        <v>3</v>
      </c>
      <c r="HG81" s="5">
        <v>188</v>
      </c>
      <c r="HH81" s="5">
        <v>3</v>
      </c>
      <c r="HI81" s="5">
        <v>183</v>
      </c>
      <c r="HJ81" s="5">
        <v>3</v>
      </c>
      <c r="HK81" s="5">
        <v>218</v>
      </c>
      <c r="HN81" s="5">
        <v>3</v>
      </c>
      <c r="HO81" s="5">
        <v>256</v>
      </c>
      <c r="HP81" s="5">
        <v>3</v>
      </c>
      <c r="HQ81" s="5">
        <v>244</v>
      </c>
      <c r="HR81" s="5">
        <v>3</v>
      </c>
      <c r="HS81" s="5">
        <v>263</v>
      </c>
      <c r="HT81" s="5">
        <v>3</v>
      </c>
      <c r="HU81" s="5">
        <v>282</v>
      </c>
      <c r="HX81" s="5">
        <v>3</v>
      </c>
      <c r="HY81" s="5">
        <v>194</v>
      </c>
      <c r="HZ81" s="5">
        <v>3</v>
      </c>
      <c r="IA81" s="5">
        <v>180</v>
      </c>
      <c r="IB81" s="5">
        <v>3</v>
      </c>
      <c r="IC81" s="5">
        <v>200</v>
      </c>
      <c r="ID81" s="5">
        <v>3</v>
      </c>
      <c r="IE81" s="5">
        <v>205</v>
      </c>
      <c r="IG81" s="2"/>
      <c r="IH81" s="5">
        <v>3</v>
      </c>
      <c r="II81" s="5">
        <v>2786</v>
      </c>
      <c r="IJ81" s="5">
        <v>3</v>
      </c>
      <c r="IK81" s="5">
        <v>2684</v>
      </c>
      <c r="IL81" s="5">
        <v>3</v>
      </c>
      <c r="IM81" s="5">
        <v>2923</v>
      </c>
      <c r="IN81" s="5">
        <v>3</v>
      </c>
      <c r="IO81" s="5">
        <v>2254</v>
      </c>
      <c r="IR81" s="5">
        <v>3</v>
      </c>
      <c r="IS81" s="5">
        <v>947</v>
      </c>
      <c r="IT81" s="5">
        <v>3</v>
      </c>
      <c r="IU81" s="5">
        <v>728</v>
      </c>
      <c r="IV81" s="5">
        <v>3</v>
      </c>
      <c r="IW81" s="5">
        <v>1250</v>
      </c>
      <c r="IX81" s="5">
        <v>3</v>
      </c>
      <c r="IY81" s="5">
        <v>2950</v>
      </c>
      <c r="JB81" s="5">
        <v>3</v>
      </c>
      <c r="JC81" s="5">
        <v>653</v>
      </c>
      <c r="JD81" s="5">
        <v>3</v>
      </c>
      <c r="JE81" s="5">
        <v>486</v>
      </c>
      <c r="JF81" s="5">
        <v>3</v>
      </c>
      <c r="JG81" s="5">
        <v>641</v>
      </c>
      <c r="JH81" s="5">
        <v>3</v>
      </c>
      <c r="JI81" s="5">
        <v>872</v>
      </c>
      <c r="JK81" s="2"/>
      <c r="JL81" s="5">
        <v>3</v>
      </c>
      <c r="JM81" s="5">
        <v>739</v>
      </c>
      <c r="JN81" s="5">
        <v>3</v>
      </c>
      <c r="JO81" s="5">
        <v>399</v>
      </c>
      <c r="JP81" s="5">
        <v>3</v>
      </c>
      <c r="JQ81" s="5">
        <v>344</v>
      </c>
      <c r="JR81" s="5">
        <v>3</v>
      </c>
      <c r="JS81" s="5">
        <v>388</v>
      </c>
      <c r="JV81" s="5">
        <v>3</v>
      </c>
      <c r="JW81" s="5">
        <v>167</v>
      </c>
      <c r="JX81" s="5">
        <v>3</v>
      </c>
      <c r="JY81" s="5">
        <v>202</v>
      </c>
      <c r="JZ81" s="5">
        <v>3</v>
      </c>
      <c r="KA81" s="5">
        <v>187</v>
      </c>
      <c r="KB81" s="5">
        <v>3</v>
      </c>
      <c r="KC81" s="5">
        <v>154</v>
      </c>
      <c r="KF81" s="5">
        <v>3</v>
      </c>
      <c r="KG81" s="5">
        <v>333</v>
      </c>
      <c r="KH81" s="5">
        <v>3</v>
      </c>
      <c r="KI81" s="5">
        <v>451</v>
      </c>
      <c r="KJ81" s="5">
        <v>3</v>
      </c>
      <c r="KK81" s="5">
        <v>575</v>
      </c>
      <c r="KL81" s="5">
        <v>3</v>
      </c>
      <c r="KM81" s="5">
        <v>378</v>
      </c>
    </row>
    <row r="82" spans="1:299" x14ac:dyDescent="0.25">
      <c r="A82" s="2"/>
      <c r="B82" s="5">
        <v>4</v>
      </c>
      <c r="C82" s="5">
        <v>206</v>
      </c>
      <c r="D82" s="5">
        <v>4</v>
      </c>
      <c r="E82" s="5">
        <v>192</v>
      </c>
      <c r="F82" s="5">
        <v>4</v>
      </c>
      <c r="G82" s="5">
        <v>205</v>
      </c>
      <c r="H82" s="5">
        <v>4</v>
      </c>
      <c r="I82" s="5">
        <v>211</v>
      </c>
      <c r="L82" s="5">
        <v>4</v>
      </c>
      <c r="M82" s="5">
        <v>194</v>
      </c>
      <c r="N82" s="5">
        <v>4</v>
      </c>
      <c r="O82" s="5">
        <v>193</v>
      </c>
      <c r="P82" s="5">
        <v>4</v>
      </c>
      <c r="Q82" s="5">
        <v>188</v>
      </c>
      <c r="R82" s="5">
        <v>4</v>
      </c>
      <c r="S82" s="5">
        <v>193</v>
      </c>
      <c r="V82" s="5">
        <v>4</v>
      </c>
      <c r="W82" s="5">
        <v>204</v>
      </c>
      <c r="X82" s="5">
        <v>4</v>
      </c>
      <c r="Y82" s="5">
        <v>205</v>
      </c>
      <c r="Z82" s="5">
        <v>4</v>
      </c>
      <c r="AA82" s="5">
        <v>196</v>
      </c>
      <c r="AB82" s="5">
        <v>4</v>
      </c>
      <c r="AC82" s="5">
        <v>181</v>
      </c>
      <c r="AE82" s="2"/>
      <c r="AF82" s="5">
        <v>4</v>
      </c>
      <c r="AG82" s="5">
        <v>788</v>
      </c>
      <c r="AH82" s="5">
        <v>4</v>
      </c>
      <c r="AI82" s="5">
        <v>1096</v>
      </c>
      <c r="AJ82" s="5">
        <v>4</v>
      </c>
      <c r="AK82" s="5">
        <v>1139</v>
      </c>
      <c r="AL82" s="5">
        <v>4</v>
      </c>
      <c r="AM82" s="5">
        <v>2622</v>
      </c>
      <c r="AP82" s="5">
        <v>4</v>
      </c>
      <c r="AQ82" s="5">
        <v>524</v>
      </c>
      <c r="AR82" s="5">
        <v>4</v>
      </c>
      <c r="AS82" s="5">
        <v>270</v>
      </c>
      <c r="AT82" s="5">
        <v>4</v>
      </c>
      <c r="AU82" s="5">
        <v>1911</v>
      </c>
      <c r="AV82" s="5">
        <v>4</v>
      </c>
      <c r="AW82" s="5">
        <v>268</v>
      </c>
      <c r="AZ82" s="5">
        <v>4</v>
      </c>
      <c r="BA82" s="5">
        <v>929</v>
      </c>
      <c r="BB82" s="5">
        <v>4</v>
      </c>
      <c r="BC82" s="5">
        <v>3077</v>
      </c>
      <c r="BD82" s="5">
        <v>4</v>
      </c>
      <c r="BE82" s="5">
        <v>3206</v>
      </c>
      <c r="BF82" s="5">
        <v>4</v>
      </c>
      <c r="BG82" s="5">
        <v>3257</v>
      </c>
      <c r="BJ82" s="5">
        <v>4</v>
      </c>
      <c r="BK82" s="5">
        <v>489</v>
      </c>
      <c r="BL82" s="5">
        <v>4</v>
      </c>
      <c r="BM82" s="5">
        <v>1090</v>
      </c>
      <c r="BN82" s="5">
        <v>4</v>
      </c>
      <c r="BO82" s="5">
        <v>452</v>
      </c>
      <c r="BP82" s="5">
        <v>4</v>
      </c>
      <c r="BQ82" s="5">
        <v>571</v>
      </c>
      <c r="BT82" s="5">
        <v>4</v>
      </c>
      <c r="BU82" s="5">
        <v>704</v>
      </c>
      <c r="BV82" s="5">
        <v>4</v>
      </c>
      <c r="BW82" s="5">
        <v>3666</v>
      </c>
      <c r="BX82" s="5">
        <v>4</v>
      </c>
      <c r="BY82" s="5">
        <v>1308</v>
      </c>
      <c r="BZ82" s="5">
        <v>4</v>
      </c>
      <c r="CA82" s="5">
        <v>587</v>
      </c>
      <c r="CC82" s="2"/>
      <c r="CD82" s="5">
        <v>4</v>
      </c>
      <c r="CE82" s="5">
        <v>2556</v>
      </c>
      <c r="CF82" s="5">
        <v>4</v>
      </c>
      <c r="CG82" s="5">
        <v>2932</v>
      </c>
      <c r="CH82" s="5">
        <v>4</v>
      </c>
      <c r="CI82" s="5">
        <v>883</v>
      </c>
      <c r="CJ82" s="5">
        <v>4</v>
      </c>
      <c r="CK82" s="5">
        <v>1954</v>
      </c>
      <c r="CN82" s="5">
        <v>4</v>
      </c>
      <c r="CO82" s="5">
        <v>601</v>
      </c>
      <c r="CP82" s="5">
        <v>4</v>
      </c>
      <c r="CQ82" s="5">
        <v>1075</v>
      </c>
      <c r="CR82" s="5">
        <v>4</v>
      </c>
      <c r="CS82" s="5">
        <v>3854</v>
      </c>
      <c r="CT82" s="5">
        <v>4</v>
      </c>
      <c r="CU82" s="5">
        <v>755</v>
      </c>
      <c r="CX82" s="5">
        <v>4</v>
      </c>
      <c r="CY82" s="5">
        <v>851</v>
      </c>
      <c r="CZ82" s="5">
        <v>4</v>
      </c>
      <c r="DA82" s="5">
        <v>1237</v>
      </c>
      <c r="DB82" s="5">
        <v>4</v>
      </c>
      <c r="DC82" s="5">
        <v>5719</v>
      </c>
      <c r="DD82" s="5">
        <v>4</v>
      </c>
      <c r="DE82" s="5">
        <v>1096</v>
      </c>
      <c r="DH82" s="5">
        <v>4</v>
      </c>
      <c r="DI82" s="5">
        <v>367</v>
      </c>
      <c r="DJ82" s="5">
        <v>4</v>
      </c>
      <c r="DK82" s="5">
        <v>478</v>
      </c>
      <c r="DL82" s="5">
        <v>4</v>
      </c>
      <c r="DM82" s="5">
        <v>431</v>
      </c>
      <c r="DN82" s="5">
        <v>4</v>
      </c>
      <c r="DO82" s="5">
        <v>553</v>
      </c>
      <c r="DQ82" s="2"/>
      <c r="DR82" s="5">
        <v>4</v>
      </c>
      <c r="DS82" s="5">
        <v>173</v>
      </c>
      <c r="DT82" s="5">
        <v>4</v>
      </c>
      <c r="DU82" s="5">
        <v>175</v>
      </c>
      <c r="DV82" s="5">
        <v>4</v>
      </c>
      <c r="DW82" s="5">
        <v>171</v>
      </c>
      <c r="DX82" s="5">
        <v>4</v>
      </c>
      <c r="DY82" s="5">
        <v>171</v>
      </c>
      <c r="EB82" s="5">
        <v>4</v>
      </c>
      <c r="EC82" s="5">
        <v>205</v>
      </c>
      <c r="ED82" s="5">
        <v>4</v>
      </c>
      <c r="EE82" s="5">
        <v>198</v>
      </c>
      <c r="EF82" s="5">
        <v>4</v>
      </c>
      <c r="EG82" s="5">
        <v>201</v>
      </c>
      <c r="EH82" s="5">
        <v>4</v>
      </c>
      <c r="EI82" s="5">
        <v>231</v>
      </c>
      <c r="EL82" s="5">
        <v>4</v>
      </c>
      <c r="EM82" s="5">
        <v>185</v>
      </c>
      <c r="EN82" s="5">
        <v>4</v>
      </c>
      <c r="EO82" s="5">
        <v>194</v>
      </c>
      <c r="EP82" s="5">
        <v>4</v>
      </c>
      <c r="EQ82" s="5">
        <v>185</v>
      </c>
      <c r="ER82" s="5">
        <v>4</v>
      </c>
      <c r="ES82" s="5">
        <v>190</v>
      </c>
      <c r="EU82" s="2"/>
      <c r="EV82" s="5">
        <v>4</v>
      </c>
      <c r="EW82" s="5">
        <v>181</v>
      </c>
      <c r="EX82" s="5">
        <v>4</v>
      </c>
      <c r="EY82" s="5">
        <v>188</v>
      </c>
      <c r="EZ82" s="5">
        <v>4</v>
      </c>
      <c r="FA82" s="5">
        <v>189</v>
      </c>
      <c r="FB82" s="5">
        <v>4</v>
      </c>
      <c r="FC82" s="5">
        <v>192</v>
      </c>
      <c r="FF82" s="5">
        <v>4</v>
      </c>
      <c r="FG82" s="5">
        <v>235</v>
      </c>
      <c r="FH82" s="5">
        <v>4</v>
      </c>
      <c r="FI82" s="5">
        <v>308</v>
      </c>
      <c r="FJ82" s="5">
        <v>4</v>
      </c>
      <c r="FK82" s="5">
        <v>295</v>
      </c>
      <c r="FL82" s="5">
        <v>4</v>
      </c>
      <c r="FM82" s="5">
        <v>313</v>
      </c>
      <c r="FP82" s="5">
        <v>4</v>
      </c>
      <c r="FQ82" s="5">
        <v>201</v>
      </c>
      <c r="FR82" s="5">
        <v>4</v>
      </c>
      <c r="FS82" s="5">
        <v>204</v>
      </c>
      <c r="FT82" s="5">
        <v>4</v>
      </c>
      <c r="FU82" s="5">
        <v>198</v>
      </c>
      <c r="FV82" s="5">
        <v>4</v>
      </c>
      <c r="FW82" s="5">
        <v>196</v>
      </c>
      <c r="FY82" s="2"/>
      <c r="FZ82" s="5">
        <v>4</v>
      </c>
      <c r="GA82" s="5">
        <v>314</v>
      </c>
      <c r="GB82" s="5">
        <v>4</v>
      </c>
      <c r="GC82" s="5">
        <v>361</v>
      </c>
      <c r="GD82" s="5">
        <v>4</v>
      </c>
      <c r="GE82" s="5">
        <v>398</v>
      </c>
      <c r="GF82" s="5">
        <v>4</v>
      </c>
      <c r="GG82" s="5">
        <v>419</v>
      </c>
      <c r="GJ82" s="5">
        <v>4</v>
      </c>
      <c r="GK82" s="5">
        <v>214</v>
      </c>
      <c r="GL82" s="5">
        <v>4</v>
      </c>
      <c r="GM82" s="5">
        <v>232</v>
      </c>
      <c r="GN82" s="5">
        <v>4</v>
      </c>
      <c r="GO82" s="5">
        <v>245</v>
      </c>
      <c r="GP82" s="5">
        <v>4</v>
      </c>
      <c r="GQ82" s="5">
        <v>227</v>
      </c>
      <c r="GT82" s="5">
        <v>4</v>
      </c>
      <c r="GU82" s="5">
        <v>211</v>
      </c>
      <c r="GV82" s="5">
        <v>4</v>
      </c>
      <c r="GW82" s="5">
        <v>188</v>
      </c>
      <c r="GX82" s="5">
        <v>4</v>
      </c>
      <c r="GY82" s="5">
        <v>182</v>
      </c>
      <c r="GZ82" s="5">
        <v>4</v>
      </c>
      <c r="HA82" s="5">
        <v>169</v>
      </c>
      <c r="HC82" s="2"/>
      <c r="HD82" s="5">
        <v>4</v>
      </c>
      <c r="HE82" s="5">
        <v>190</v>
      </c>
      <c r="HF82" s="5">
        <v>4</v>
      </c>
      <c r="HG82" s="5">
        <v>203</v>
      </c>
      <c r="HH82" s="5">
        <v>4</v>
      </c>
      <c r="HI82" s="5">
        <v>187</v>
      </c>
      <c r="HJ82" s="5">
        <v>4</v>
      </c>
      <c r="HK82" s="5">
        <v>195</v>
      </c>
      <c r="HN82" s="5">
        <v>4</v>
      </c>
      <c r="HO82" s="5">
        <v>253</v>
      </c>
      <c r="HP82" s="5">
        <v>4</v>
      </c>
      <c r="HQ82" s="5">
        <v>254</v>
      </c>
      <c r="HR82" s="5">
        <v>4</v>
      </c>
      <c r="HS82" s="5">
        <v>259</v>
      </c>
      <c r="HT82" s="5">
        <v>4</v>
      </c>
      <c r="HU82" s="5">
        <v>291</v>
      </c>
      <c r="HX82" s="5">
        <v>4</v>
      </c>
      <c r="HY82" s="5">
        <v>200</v>
      </c>
      <c r="HZ82" s="5">
        <v>4</v>
      </c>
      <c r="IA82" s="5">
        <v>182</v>
      </c>
      <c r="IB82" s="5">
        <v>4</v>
      </c>
      <c r="IC82" s="5">
        <v>199</v>
      </c>
      <c r="ID82" s="5">
        <v>4</v>
      </c>
      <c r="IE82" s="5">
        <v>199</v>
      </c>
      <c r="IG82" s="2"/>
      <c r="IH82" s="5">
        <v>4</v>
      </c>
      <c r="II82" s="5">
        <v>3549</v>
      </c>
      <c r="IJ82" s="5">
        <v>4</v>
      </c>
      <c r="IK82" s="5">
        <v>1520</v>
      </c>
      <c r="IL82" s="5">
        <v>4</v>
      </c>
      <c r="IM82" s="5">
        <v>485</v>
      </c>
      <c r="IN82" s="5">
        <v>4</v>
      </c>
      <c r="IO82" s="5">
        <v>2045</v>
      </c>
      <c r="IR82" s="5">
        <v>4</v>
      </c>
      <c r="IS82" s="5">
        <v>4643</v>
      </c>
      <c r="IT82" s="5">
        <v>4</v>
      </c>
      <c r="IU82" s="5">
        <v>1685</v>
      </c>
      <c r="IV82" s="5">
        <v>4</v>
      </c>
      <c r="IW82" s="5">
        <v>2052</v>
      </c>
      <c r="IX82" s="5">
        <v>4</v>
      </c>
      <c r="IY82" s="5">
        <v>832</v>
      </c>
      <c r="JB82" s="5">
        <v>4</v>
      </c>
      <c r="JC82" s="5">
        <v>879</v>
      </c>
      <c r="JD82" s="5">
        <v>4</v>
      </c>
      <c r="JE82" s="5">
        <v>617</v>
      </c>
      <c r="JF82" s="5">
        <v>4</v>
      </c>
      <c r="JG82" s="5">
        <v>567</v>
      </c>
      <c r="JH82" s="5">
        <v>4</v>
      </c>
      <c r="JI82" s="5">
        <v>968</v>
      </c>
      <c r="JK82" s="2"/>
      <c r="JL82" s="5">
        <v>4</v>
      </c>
      <c r="JM82" s="5">
        <v>389</v>
      </c>
      <c r="JN82" s="5">
        <v>4</v>
      </c>
      <c r="JO82" s="5">
        <v>476</v>
      </c>
      <c r="JP82" s="5">
        <v>4</v>
      </c>
      <c r="JQ82" s="5">
        <v>362</v>
      </c>
      <c r="JR82" s="5">
        <v>4</v>
      </c>
      <c r="JS82" s="5">
        <v>1033</v>
      </c>
      <c r="JV82" s="5">
        <v>4</v>
      </c>
      <c r="JW82" s="5">
        <v>179</v>
      </c>
      <c r="JX82" s="5">
        <v>4</v>
      </c>
      <c r="JY82" s="5">
        <v>236</v>
      </c>
      <c r="JZ82" s="5">
        <v>4</v>
      </c>
      <c r="KA82" s="5">
        <v>161</v>
      </c>
      <c r="KB82" s="5">
        <v>4</v>
      </c>
      <c r="KC82" s="5">
        <v>186</v>
      </c>
      <c r="KF82" s="5">
        <v>4</v>
      </c>
      <c r="KG82" s="5">
        <v>533</v>
      </c>
      <c r="KH82" s="5">
        <v>4</v>
      </c>
      <c r="KI82" s="5">
        <v>360</v>
      </c>
      <c r="KJ82" s="5">
        <v>4</v>
      </c>
      <c r="KK82" s="5">
        <v>436</v>
      </c>
      <c r="KL82" s="5">
        <v>4</v>
      </c>
      <c r="KM82" s="5">
        <v>462</v>
      </c>
    </row>
    <row r="83" spans="1:299" x14ac:dyDescent="0.25">
      <c r="A83" s="2"/>
      <c r="B83" s="5">
        <v>5</v>
      </c>
      <c r="C83" s="5">
        <v>202</v>
      </c>
      <c r="D83" s="5">
        <v>5</v>
      </c>
      <c r="E83" s="5">
        <v>197</v>
      </c>
      <c r="F83" s="5">
        <v>5</v>
      </c>
      <c r="G83" s="5">
        <v>199</v>
      </c>
      <c r="H83" s="5">
        <v>5</v>
      </c>
      <c r="I83" s="5">
        <v>211</v>
      </c>
      <c r="L83" s="5">
        <v>5</v>
      </c>
      <c r="M83" s="5">
        <v>194</v>
      </c>
      <c r="N83" s="5">
        <v>5</v>
      </c>
      <c r="O83" s="5">
        <v>194</v>
      </c>
      <c r="P83" s="5">
        <v>5</v>
      </c>
      <c r="Q83" s="5">
        <v>191</v>
      </c>
      <c r="R83" s="5">
        <v>5</v>
      </c>
      <c r="S83" s="5">
        <v>192</v>
      </c>
      <c r="V83" s="5">
        <v>5</v>
      </c>
      <c r="W83" s="5">
        <v>189</v>
      </c>
      <c r="X83" s="5">
        <v>5</v>
      </c>
      <c r="Y83" s="5">
        <v>201</v>
      </c>
      <c r="Z83" s="5">
        <v>5</v>
      </c>
      <c r="AA83" s="5">
        <v>200</v>
      </c>
      <c r="AB83" s="5">
        <v>5</v>
      </c>
      <c r="AC83" s="5">
        <v>185</v>
      </c>
      <c r="AE83" s="2"/>
      <c r="AF83" s="5">
        <v>5</v>
      </c>
      <c r="AG83" s="5">
        <v>823</v>
      </c>
      <c r="AH83" s="5">
        <v>5</v>
      </c>
      <c r="AI83" s="5">
        <v>1167</v>
      </c>
      <c r="AJ83" s="5">
        <v>5</v>
      </c>
      <c r="AK83" s="5">
        <v>1104</v>
      </c>
      <c r="AL83" s="5">
        <v>5</v>
      </c>
      <c r="AM83" s="5">
        <v>2913</v>
      </c>
      <c r="AP83" s="5">
        <v>5</v>
      </c>
      <c r="AQ83" s="5">
        <v>277</v>
      </c>
      <c r="AR83" s="5">
        <v>5</v>
      </c>
      <c r="AS83" s="5">
        <v>309</v>
      </c>
      <c r="AT83" s="5">
        <v>5</v>
      </c>
      <c r="AU83" s="5">
        <v>1302</v>
      </c>
      <c r="AV83" s="5">
        <v>5</v>
      </c>
      <c r="AW83" s="5">
        <v>490</v>
      </c>
      <c r="AZ83" s="5">
        <v>5</v>
      </c>
      <c r="BA83" s="5">
        <v>1110</v>
      </c>
      <c r="BB83" s="5">
        <v>5</v>
      </c>
      <c r="BC83" s="5">
        <v>2243</v>
      </c>
      <c r="BD83" s="5">
        <v>5</v>
      </c>
      <c r="BE83" s="5">
        <v>16022</v>
      </c>
      <c r="BF83" s="5">
        <v>5</v>
      </c>
      <c r="BG83" s="5">
        <v>8829</v>
      </c>
      <c r="BJ83" s="5">
        <v>5</v>
      </c>
      <c r="BK83" s="5">
        <v>664</v>
      </c>
      <c r="BL83" s="5">
        <v>5</v>
      </c>
      <c r="BM83" s="5">
        <v>662</v>
      </c>
      <c r="BN83" s="5">
        <v>5</v>
      </c>
      <c r="BO83" s="5">
        <v>691</v>
      </c>
      <c r="BP83" s="5">
        <v>5</v>
      </c>
      <c r="BQ83" s="5">
        <v>2226</v>
      </c>
      <c r="BT83" s="5">
        <v>5</v>
      </c>
      <c r="BU83" s="5">
        <v>495</v>
      </c>
      <c r="BV83" s="5">
        <v>5</v>
      </c>
      <c r="BW83" s="5">
        <v>669</v>
      </c>
      <c r="BX83" s="5">
        <v>5</v>
      </c>
      <c r="BY83" s="5">
        <v>1502</v>
      </c>
      <c r="BZ83" s="5">
        <v>5</v>
      </c>
      <c r="CA83" s="5">
        <v>2085</v>
      </c>
      <c r="CC83" s="2"/>
      <c r="CD83" s="5">
        <v>5</v>
      </c>
      <c r="CE83" s="5">
        <v>1011</v>
      </c>
      <c r="CF83" s="5">
        <v>5</v>
      </c>
      <c r="CG83" s="5">
        <v>3953</v>
      </c>
      <c r="CH83" s="5">
        <v>5</v>
      </c>
      <c r="CI83" s="5">
        <v>5262</v>
      </c>
      <c r="CJ83" s="5">
        <v>5</v>
      </c>
      <c r="CK83" s="5">
        <v>1164</v>
      </c>
      <c r="CN83" s="5">
        <v>5</v>
      </c>
      <c r="CO83" s="5">
        <v>2791</v>
      </c>
      <c r="CP83" s="5">
        <v>5</v>
      </c>
      <c r="CQ83" s="5">
        <v>1087</v>
      </c>
      <c r="CR83" s="5">
        <v>5</v>
      </c>
      <c r="CS83" s="5">
        <v>4073</v>
      </c>
      <c r="CT83" s="5">
        <v>5</v>
      </c>
      <c r="CU83" s="5">
        <v>700</v>
      </c>
      <c r="CX83" s="5">
        <v>5</v>
      </c>
      <c r="CY83" s="5">
        <v>884</v>
      </c>
      <c r="CZ83" s="5">
        <v>5</v>
      </c>
      <c r="DA83" s="5">
        <v>2423</v>
      </c>
      <c r="DB83" s="5">
        <v>5</v>
      </c>
      <c r="DC83" s="5">
        <v>1952</v>
      </c>
      <c r="DD83" s="5">
        <v>5</v>
      </c>
      <c r="DE83" s="5">
        <v>4551</v>
      </c>
      <c r="DH83" s="5">
        <v>5</v>
      </c>
      <c r="DI83" s="5">
        <v>441</v>
      </c>
      <c r="DJ83" s="5">
        <v>5</v>
      </c>
      <c r="DK83" s="5">
        <v>395</v>
      </c>
      <c r="DL83" s="5">
        <v>5</v>
      </c>
      <c r="DM83" s="5">
        <v>417</v>
      </c>
      <c r="DN83" s="5">
        <v>5</v>
      </c>
      <c r="DO83" s="5">
        <v>844</v>
      </c>
      <c r="DQ83" s="2"/>
      <c r="DR83" s="5">
        <v>5</v>
      </c>
      <c r="DS83" s="5">
        <v>177</v>
      </c>
      <c r="DT83" s="5">
        <v>5</v>
      </c>
      <c r="DU83" s="5">
        <v>175</v>
      </c>
      <c r="DV83" s="5">
        <v>5</v>
      </c>
      <c r="DW83" s="5">
        <v>178</v>
      </c>
      <c r="DX83" s="5">
        <v>5</v>
      </c>
      <c r="DY83" s="5">
        <v>168</v>
      </c>
      <c r="EB83" s="5">
        <v>5</v>
      </c>
      <c r="EC83" s="5">
        <v>204</v>
      </c>
      <c r="ED83" s="5">
        <v>5</v>
      </c>
      <c r="EE83" s="5">
        <v>201</v>
      </c>
      <c r="EF83" s="5">
        <v>5</v>
      </c>
      <c r="EG83" s="5">
        <v>199</v>
      </c>
      <c r="EH83" s="5">
        <v>5</v>
      </c>
      <c r="EI83" s="5">
        <v>226</v>
      </c>
      <c r="EL83" s="5">
        <v>5</v>
      </c>
      <c r="EM83" s="5">
        <v>193</v>
      </c>
      <c r="EN83" s="5">
        <v>5</v>
      </c>
      <c r="EO83" s="5">
        <v>177</v>
      </c>
      <c r="EP83" s="5">
        <v>5</v>
      </c>
      <c r="EQ83" s="5">
        <v>182</v>
      </c>
      <c r="ER83" s="5">
        <v>5</v>
      </c>
      <c r="ES83" s="5">
        <v>195</v>
      </c>
      <c r="EU83" s="2"/>
      <c r="EV83" s="5">
        <v>5</v>
      </c>
      <c r="EW83" s="5">
        <v>187</v>
      </c>
      <c r="EX83" s="5">
        <v>5</v>
      </c>
      <c r="EY83" s="5">
        <v>192</v>
      </c>
      <c r="EZ83" s="5">
        <v>5</v>
      </c>
      <c r="FA83" s="5">
        <v>189</v>
      </c>
      <c r="FB83" s="5">
        <v>5</v>
      </c>
      <c r="FC83" s="5">
        <v>192</v>
      </c>
      <c r="FF83" s="5">
        <v>5</v>
      </c>
      <c r="FG83" s="5">
        <v>225</v>
      </c>
      <c r="FH83" s="5">
        <v>5</v>
      </c>
      <c r="FI83" s="5">
        <v>316</v>
      </c>
      <c r="FJ83" s="5">
        <v>5</v>
      </c>
      <c r="FK83" s="5">
        <v>300</v>
      </c>
      <c r="FL83" s="5">
        <v>5</v>
      </c>
      <c r="FM83" s="5">
        <v>318</v>
      </c>
      <c r="FP83" s="5">
        <v>5</v>
      </c>
      <c r="FQ83" s="5">
        <v>211</v>
      </c>
      <c r="FR83" s="5">
        <v>5</v>
      </c>
      <c r="FS83" s="5">
        <v>200</v>
      </c>
      <c r="FT83" s="5">
        <v>5</v>
      </c>
      <c r="FU83" s="5">
        <v>199</v>
      </c>
      <c r="FV83" s="5">
        <v>5</v>
      </c>
      <c r="FW83" s="5">
        <v>200</v>
      </c>
      <c r="FY83" s="2"/>
      <c r="FZ83" s="5">
        <v>5</v>
      </c>
      <c r="GA83" s="5">
        <v>324</v>
      </c>
      <c r="GB83" s="5">
        <v>5</v>
      </c>
      <c r="GC83" s="5">
        <v>376</v>
      </c>
      <c r="GD83" s="5">
        <v>5</v>
      </c>
      <c r="GE83" s="5">
        <v>396</v>
      </c>
      <c r="GF83" s="5">
        <v>5</v>
      </c>
      <c r="GG83" s="5">
        <v>413</v>
      </c>
      <c r="GJ83" s="5">
        <v>5</v>
      </c>
      <c r="GK83" s="5">
        <v>224</v>
      </c>
      <c r="GL83" s="5">
        <v>5</v>
      </c>
      <c r="GM83" s="5">
        <v>241</v>
      </c>
      <c r="GN83" s="5">
        <v>5</v>
      </c>
      <c r="GO83" s="5">
        <v>244</v>
      </c>
      <c r="GP83" s="5">
        <v>5</v>
      </c>
      <c r="GQ83" s="5">
        <v>234</v>
      </c>
      <c r="GT83" s="5">
        <v>5</v>
      </c>
      <c r="GU83" s="5">
        <v>197</v>
      </c>
      <c r="GV83" s="5">
        <v>5</v>
      </c>
      <c r="GW83" s="5">
        <v>190</v>
      </c>
      <c r="GX83" s="5">
        <v>5</v>
      </c>
      <c r="GY83" s="5">
        <v>179</v>
      </c>
      <c r="GZ83" s="5">
        <v>5</v>
      </c>
      <c r="HA83" s="5">
        <v>191</v>
      </c>
      <c r="HC83" s="2"/>
      <c r="HD83" s="5">
        <v>5</v>
      </c>
      <c r="HE83" s="5">
        <v>184</v>
      </c>
      <c r="HF83" s="5">
        <v>5</v>
      </c>
      <c r="HG83" s="5">
        <v>184</v>
      </c>
      <c r="HH83" s="5">
        <v>5</v>
      </c>
      <c r="HI83" s="5">
        <v>191</v>
      </c>
      <c r="HJ83" s="5">
        <v>5</v>
      </c>
      <c r="HK83" s="5">
        <v>191</v>
      </c>
      <c r="HN83" s="5">
        <v>5</v>
      </c>
      <c r="HO83" s="5">
        <v>258</v>
      </c>
      <c r="HP83" s="5">
        <v>5</v>
      </c>
      <c r="HQ83" s="5">
        <v>255</v>
      </c>
      <c r="HR83" s="5">
        <v>5</v>
      </c>
      <c r="HS83" s="5">
        <v>263</v>
      </c>
      <c r="HT83" s="5">
        <v>5</v>
      </c>
      <c r="HU83" s="5">
        <v>292</v>
      </c>
      <c r="HX83" s="5">
        <v>5</v>
      </c>
      <c r="HY83" s="5">
        <v>196</v>
      </c>
      <c r="HZ83" s="5">
        <v>5</v>
      </c>
      <c r="IA83" s="5">
        <v>188</v>
      </c>
      <c r="IB83" s="5">
        <v>5</v>
      </c>
      <c r="IC83" s="5">
        <v>202</v>
      </c>
      <c r="ID83" s="5">
        <v>5</v>
      </c>
      <c r="IE83" s="5">
        <v>201</v>
      </c>
      <c r="IG83" s="2"/>
      <c r="IH83" s="5">
        <v>5</v>
      </c>
      <c r="II83" s="5">
        <v>2783</v>
      </c>
      <c r="IJ83" s="5">
        <v>5</v>
      </c>
      <c r="IK83" s="5">
        <v>539</v>
      </c>
      <c r="IL83" s="5">
        <v>5</v>
      </c>
      <c r="IM83" s="5">
        <v>398</v>
      </c>
      <c r="IN83" s="5">
        <v>5</v>
      </c>
      <c r="IO83" s="5">
        <v>1208</v>
      </c>
      <c r="IR83" s="5">
        <v>5</v>
      </c>
      <c r="IS83" s="5">
        <v>1025</v>
      </c>
      <c r="IT83" s="5">
        <v>5</v>
      </c>
      <c r="IU83" s="5">
        <v>1651</v>
      </c>
      <c r="IV83" s="5">
        <v>5</v>
      </c>
      <c r="IW83" s="5">
        <v>1709</v>
      </c>
      <c r="IX83" s="5">
        <v>5</v>
      </c>
      <c r="IY83" s="5">
        <v>3398</v>
      </c>
      <c r="JB83" s="5">
        <v>5</v>
      </c>
      <c r="JC83" s="5">
        <v>589</v>
      </c>
      <c r="JD83" s="5">
        <v>5</v>
      </c>
      <c r="JE83" s="5">
        <v>704</v>
      </c>
      <c r="JF83" s="5">
        <v>5</v>
      </c>
      <c r="JG83" s="5">
        <v>612</v>
      </c>
      <c r="JH83" s="5">
        <v>5</v>
      </c>
      <c r="JI83" s="5">
        <v>685</v>
      </c>
      <c r="JK83" s="2"/>
      <c r="JL83" s="5">
        <v>5</v>
      </c>
      <c r="JM83" s="5">
        <v>532</v>
      </c>
      <c r="JN83" s="5">
        <v>5</v>
      </c>
      <c r="JO83" s="5">
        <v>1112</v>
      </c>
      <c r="JP83" s="5">
        <v>5</v>
      </c>
      <c r="JQ83" s="5">
        <v>397</v>
      </c>
      <c r="JR83" s="5">
        <v>5</v>
      </c>
      <c r="JS83" s="5">
        <v>740</v>
      </c>
      <c r="JV83" s="5">
        <v>5</v>
      </c>
      <c r="JW83" s="5">
        <v>177</v>
      </c>
      <c r="JX83" s="5">
        <v>5</v>
      </c>
      <c r="JY83" s="5">
        <v>235</v>
      </c>
      <c r="JZ83" s="5">
        <v>5</v>
      </c>
      <c r="KA83" s="5">
        <v>186</v>
      </c>
      <c r="KB83" s="5">
        <v>5</v>
      </c>
      <c r="KC83" s="5">
        <v>156</v>
      </c>
      <c r="KF83" s="5">
        <v>5</v>
      </c>
      <c r="KG83" s="5">
        <v>580</v>
      </c>
      <c r="KH83" s="5">
        <v>5</v>
      </c>
      <c r="KI83" s="5">
        <v>544</v>
      </c>
      <c r="KJ83" s="5">
        <v>5</v>
      </c>
      <c r="KK83" s="5">
        <v>331</v>
      </c>
      <c r="KL83" s="5">
        <v>5</v>
      </c>
      <c r="KM83" s="5">
        <v>339</v>
      </c>
    </row>
    <row r="84" spans="1:299" x14ac:dyDescent="0.25">
      <c r="A84" s="2"/>
      <c r="B84" s="5">
        <v>6</v>
      </c>
      <c r="C84" s="5">
        <v>214</v>
      </c>
      <c r="D84" s="5">
        <v>6</v>
      </c>
      <c r="E84" s="5">
        <v>204</v>
      </c>
      <c r="F84" s="5">
        <v>6</v>
      </c>
      <c r="G84" s="5">
        <v>213</v>
      </c>
      <c r="H84" s="5">
        <v>6</v>
      </c>
      <c r="I84" s="5">
        <v>234</v>
      </c>
      <c r="L84" s="5">
        <v>6</v>
      </c>
      <c r="M84" s="5">
        <v>190</v>
      </c>
      <c r="N84" s="5">
        <v>6</v>
      </c>
      <c r="O84" s="5">
        <v>193</v>
      </c>
      <c r="P84" s="5">
        <v>6</v>
      </c>
      <c r="Q84" s="5">
        <v>197</v>
      </c>
      <c r="R84" s="5">
        <v>6</v>
      </c>
      <c r="S84" s="5">
        <v>191</v>
      </c>
      <c r="V84" s="5">
        <v>6</v>
      </c>
      <c r="W84" s="5">
        <v>194</v>
      </c>
      <c r="X84" s="5">
        <v>6</v>
      </c>
      <c r="Y84" s="5">
        <v>201</v>
      </c>
      <c r="Z84" s="5">
        <v>6</v>
      </c>
      <c r="AA84" s="5">
        <v>192</v>
      </c>
      <c r="AB84" s="5">
        <v>6</v>
      </c>
      <c r="AC84" s="5">
        <v>189</v>
      </c>
      <c r="AE84" s="2"/>
      <c r="AF84" s="5">
        <v>6</v>
      </c>
      <c r="AG84" s="5">
        <v>820</v>
      </c>
      <c r="AH84" s="5">
        <v>6</v>
      </c>
      <c r="AI84" s="5">
        <v>1253</v>
      </c>
      <c r="AJ84" s="5">
        <v>6</v>
      </c>
      <c r="AK84" s="5">
        <v>1235</v>
      </c>
      <c r="AL84" s="5">
        <v>6</v>
      </c>
      <c r="AM84" s="5">
        <v>1176</v>
      </c>
      <c r="AP84" s="5">
        <v>6</v>
      </c>
      <c r="AQ84" s="5">
        <v>262</v>
      </c>
      <c r="AR84" s="5">
        <v>6</v>
      </c>
      <c r="AS84" s="5">
        <v>879</v>
      </c>
      <c r="AT84" s="5">
        <v>6</v>
      </c>
      <c r="AU84" s="5">
        <v>979</v>
      </c>
      <c r="AV84" s="5">
        <v>6</v>
      </c>
      <c r="AW84" s="5">
        <v>541</v>
      </c>
      <c r="AZ84" s="5">
        <v>6</v>
      </c>
      <c r="BA84" s="5">
        <v>5294</v>
      </c>
      <c r="BB84" s="5">
        <v>6</v>
      </c>
      <c r="BC84" s="5">
        <v>2379</v>
      </c>
      <c r="BD84" s="5">
        <v>6</v>
      </c>
      <c r="BE84" s="5">
        <v>6615</v>
      </c>
      <c r="BF84" s="5">
        <v>6</v>
      </c>
      <c r="BG84" s="5">
        <v>798</v>
      </c>
      <c r="BJ84" s="5">
        <v>6</v>
      </c>
      <c r="BK84" s="5">
        <v>643</v>
      </c>
      <c r="BL84" s="5">
        <v>6</v>
      </c>
      <c r="BM84" s="5">
        <v>800</v>
      </c>
      <c r="BN84" s="5">
        <v>6</v>
      </c>
      <c r="BO84" s="5">
        <v>526</v>
      </c>
      <c r="BP84" s="5">
        <v>6</v>
      </c>
      <c r="BQ84" s="5">
        <v>1457</v>
      </c>
      <c r="BT84" s="5">
        <v>6</v>
      </c>
      <c r="BU84" s="5">
        <v>490</v>
      </c>
      <c r="BV84" s="5">
        <v>6</v>
      </c>
      <c r="BW84" s="5">
        <v>861</v>
      </c>
      <c r="BX84" s="5">
        <v>6</v>
      </c>
      <c r="BY84" s="5">
        <v>3234</v>
      </c>
      <c r="BZ84" s="5">
        <v>6</v>
      </c>
      <c r="CA84" s="5">
        <v>2983</v>
      </c>
      <c r="CC84" s="2"/>
      <c r="CD84" s="5">
        <v>6</v>
      </c>
      <c r="CE84" s="5">
        <v>1696</v>
      </c>
      <c r="CF84" s="5">
        <v>6</v>
      </c>
      <c r="CG84" s="5">
        <v>711</v>
      </c>
      <c r="CH84" s="5">
        <v>6</v>
      </c>
      <c r="CI84" s="5">
        <v>3574</v>
      </c>
      <c r="CJ84" s="5">
        <v>6</v>
      </c>
      <c r="CK84" s="5">
        <v>930</v>
      </c>
      <c r="CN84" s="5">
        <v>6</v>
      </c>
      <c r="CO84" s="5">
        <v>661</v>
      </c>
      <c r="CP84" s="5">
        <v>6</v>
      </c>
      <c r="CQ84" s="5">
        <v>5505</v>
      </c>
      <c r="CR84" s="5">
        <v>6</v>
      </c>
      <c r="CS84" s="5">
        <v>1928</v>
      </c>
      <c r="CT84" s="5">
        <v>6</v>
      </c>
      <c r="CU84" s="5">
        <v>2151</v>
      </c>
      <c r="CX84" s="5">
        <v>6</v>
      </c>
      <c r="CY84" s="5">
        <v>694</v>
      </c>
      <c r="CZ84" s="5">
        <v>6</v>
      </c>
      <c r="DA84" s="5">
        <v>1525</v>
      </c>
      <c r="DB84" s="5">
        <v>6</v>
      </c>
      <c r="DC84" s="5">
        <v>14984</v>
      </c>
      <c r="DD84" s="5">
        <v>6</v>
      </c>
      <c r="DE84" s="5">
        <v>1149</v>
      </c>
      <c r="DH84" s="5">
        <v>6</v>
      </c>
      <c r="DI84" s="5">
        <v>470</v>
      </c>
      <c r="DJ84" s="5">
        <v>6</v>
      </c>
      <c r="DK84" s="5">
        <v>537</v>
      </c>
      <c r="DL84" s="5">
        <v>6</v>
      </c>
      <c r="DM84" s="5">
        <v>1337</v>
      </c>
      <c r="DN84" s="5">
        <v>6</v>
      </c>
      <c r="DO84" s="5">
        <v>448</v>
      </c>
      <c r="DQ84" s="2"/>
      <c r="DR84" s="5">
        <v>6</v>
      </c>
      <c r="DS84" s="5">
        <v>180</v>
      </c>
      <c r="DT84" s="5">
        <v>6</v>
      </c>
      <c r="DU84" s="5">
        <v>187</v>
      </c>
      <c r="DV84" s="5">
        <v>6</v>
      </c>
      <c r="DW84" s="5">
        <v>172</v>
      </c>
      <c r="DX84" s="5">
        <v>6</v>
      </c>
      <c r="DY84" s="5">
        <v>180</v>
      </c>
      <c r="EB84" s="5">
        <v>6</v>
      </c>
      <c r="EC84" s="5">
        <v>203</v>
      </c>
      <c r="ED84" s="5">
        <v>6</v>
      </c>
      <c r="EE84" s="5">
        <v>205</v>
      </c>
      <c r="EF84" s="5">
        <v>6</v>
      </c>
      <c r="EG84" s="5">
        <v>194</v>
      </c>
      <c r="EH84" s="5">
        <v>6</v>
      </c>
      <c r="EI84" s="5">
        <v>230</v>
      </c>
      <c r="EL84" s="5">
        <v>6</v>
      </c>
      <c r="EM84" s="5">
        <v>189</v>
      </c>
      <c r="EN84" s="5">
        <v>6</v>
      </c>
      <c r="EO84" s="5">
        <v>202</v>
      </c>
      <c r="EP84" s="5">
        <v>6</v>
      </c>
      <c r="EQ84" s="5">
        <v>180</v>
      </c>
      <c r="ER84" s="5">
        <v>6</v>
      </c>
      <c r="ES84" s="5">
        <v>202</v>
      </c>
      <c r="EU84" s="2"/>
      <c r="EV84" s="5">
        <v>6</v>
      </c>
      <c r="EW84" s="5">
        <v>182</v>
      </c>
      <c r="EX84" s="5">
        <v>6</v>
      </c>
      <c r="EY84" s="5">
        <v>180</v>
      </c>
      <c r="EZ84" s="5">
        <v>6</v>
      </c>
      <c r="FA84" s="5">
        <v>189</v>
      </c>
      <c r="FB84" s="5">
        <v>6</v>
      </c>
      <c r="FC84" s="5">
        <v>195</v>
      </c>
      <c r="FF84" s="5">
        <v>6</v>
      </c>
      <c r="FG84" s="5">
        <v>245</v>
      </c>
      <c r="FH84" s="5">
        <v>6</v>
      </c>
      <c r="FI84" s="5">
        <v>304</v>
      </c>
      <c r="FJ84" s="5">
        <v>6</v>
      </c>
      <c r="FK84" s="5">
        <v>302</v>
      </c>
      <c r="FL84" s="5">
        <v>6</v>
      </c>
      <c r="FM84" s="5">
        <v>317</v>
      </c>
      <c r="FP84" s="5">
        <v>6</v>
      </c>
      <c r="FQ84" s="5">
        <v>208</v>
      </c>
      <c r="FR84" s="5">
        <v>6</v>
      </c>
      <c r="FS84" s="5">
        <v>211</v>
      </c>
      <c r="FT84" s="5">
        <v>6</v>
      </c>
      <c r="FU84" s="5">
        <v>206</v>
      </c>
      <c r="FV84" s="5">
        <v>6</v>
      </c>
      <c r="FW84" s="5">
        <v>200</v>
      </c>
      <c r="FY84" s="2"/>
      <c r="FZ84" s="5">
        <v>6</v>
      </c>
      <c r="GA84" s="5">
        <v>329</v>
      </c>
      <c r="GB84" s="5">
        <v>6</v>
      </c>
      <c r="GC84" s="5">
        <v>353</v>
      </c>
      <c r="GD84" s="5">
        <v>6</v>
      </c>
      <c r="GE84" s="5">
        <v>423</v>
      </c>
      <c r="GF84" s="5">
        <v>6</v>
      </c>
      <c r="GG84" s="5">
        <v>400</v>
      </c>
      <c r="GJ84" s="5">
        <v>6</v>
      </c>
      <c r="GK84" s="5">
        <v>243</v>
      </c>
      <c r="GL84" s="5">
        <v>6</v>
      </c>
      <c r="GM84" s="5">
        <v>242</v>
      </c>
      <c r="GN84" s="5">
        <v>6</v>
      </c>
      <c r="GO84" s="5">
        <v>234</v>
      </c>
      <c r="GP84" s="5">
        <v>6</v>
      </c>
      <c r="GQ84" s="5">
        <v>243</v>
      </c>
      <c r="GT84" s="5">
        <v>6</v>
      </c>
      <c r="GU84" s="5">
        <v>189</v>
      </c>
      <c r="GV84" s="5">
        <v>6</v>
      </c>
      <c r="GW84" s="5">
        <v>177</v>
      </c>
      <c r="GX84" s="5">
        <v>6</v>
      </c>
      <c r="GY84" s="5">
        <v>179</v>
      </c>
      <c r="GZ84" s="5">
        <v>6</v>
      </c>
      <c r="HA84" s="5">
        <v>187</v>
      </c>
      <c r="HC84" s="2"/>
      <c r="HD84" s="5">
        <v>6</v>
      </c>
      <c r="HE84" s="5">
        <v>192</v>
      </c>
      <c r="HF84" s="5">
        <v>6</v>
      </c>
      <c r="HG84" s="5">
        <v>202</v>
      </c>
      <c r="HH84" s="5">
        <v>6</v>
      </c>
      <c r="HI84" s="5">
        <v>194</v>
      </c>
      <c r="HJ84" s="5">
        <v>6</v>
      </c>
      <c r="HK84" s="5">
        <v>189</v>
      </c>
      <c r="HN84" s="5">
        <v>6</v>
      </c>
      <c r="HO84" s="5">
        <v>258</v>
      </c>
      <c r="HP84" s="5">
        <v>6</v>
      </c>
      <c r="HQ84" s="5">
        <v>252</v>
      </c>
      <c r="HR84" s="5">
        <v>6</v>
      </c>
      <c r="HS84" s="5">
        <v>264</v>
      </c>
      <c r="HT84" s="5">
        <v>6</v>
      </c>
      <c r="HU84" s="5">
        <v>281</v>
      </c>
      <c r="HX84" s="5">
        <v>6</v>
      </c>
      <c r="HY84" s="5">
        <v>201</v>
      </c>
      <c r="HZ84" s="5">
        <v>6</v>
      </c>
      <c r="IA84" s="5">
        <v>199</v>
      </c>
      <c r="IB84" s="5">
        <v>6</v>
      </c>
      <c r="IC84" s="5">
        <v>207</v>
      </c>
      <c r="ID84" s="5">
        <v>6</v>
      </c>
      <c r="IE84" s="5">
        <v>205</v>
      </c>
      <c r="IG84" s="2"/>
      <c r="IH84" s="5">
        <v>6</v>
      </c>
      <c r="II84" s="5">
        <v>5056</v>
      </c>
      <c r="IJ84" s="5">
        <v>6</v>
      </c>
      <c r="IK84" s="5">
        <v>7255</v>
      </c>
      <c r="IL84" s="5">
        <v>6</v>
      </c>
      <c r="IM84" s="5">
        <v>1408</v>
      </c>
      <c r="IN84" s="5">
        <v>6</v>
      </c>
      <c r="IO84" s="5">
        <v>1959</v>
      </c>
      <c r="IR84" s="5">
        <v>6</v>
      </c>
      <c r="IS84" s="5">
        <v>1992</v>
      </c>
      <c r="IT84" s="5">
        <v>6</v>
      </c>
      <c r="IU84" s="5">
        <v>974</v>
      </c>
      <c r="IV84" s="5">
        <v>6</v>
      </c>
      <c r="IW84" s="5">
        <v>797</v>
      </c>
      <c r="IX84" s="5">
        <v>6</v>
      </c>
      <c r="IY84" s="5">
        <v>618</v>
      </c>
      <c r="JB84" s="5">
        <v>6</v>
      </c>
      <c r="JC84" s="5">
        <v>939</v>
      </c>
      <c r="JD84" s="5">
        <v>6</v>
      </c>
      <c r="JE84" s="5">
        <v>568</v>
      </c>
      <c r="JF84" s="5">
        <v>6</v>
      </c>
      <c r="JG84" s="5">
        <v>729</v>
      </c>
      <c r="JH84" s="5">
        <v>6</v>
      </c>
      <c r="JI84" s="5">
        <v>635</v>
      </c>
      <c r="JK84" s="2"/>
      <c r="JL84" s="5">
        <v>6</v>
      </c>
      <c r="JM84" s="5">
        <v>1027</v>
      </c>
      <c r="JN84" s="5">
        <v>6</v>
      </c>
      <c r="JO84" s="5">
        <v>883</v>
      </c>
      <c r="JP84" s="5">
        <v>6</v>
      </c>
      <c r="JQ84" s="5">
        <v>412</v>
      </c>
      <c r="JR84" s="5">
        <v>6</v>
      </c>
      <c r="JS84" s="5">
        <v>1423</v>
      </c>
      <c r="JV84" s="5">
        <v>6</v>
      </c>
      <c r="JW84" s="5">
        <v>175</v>
      </c>
      <c r="JX84" s="5">
        <v>6</v>
      </c>
      <c r="JY84" s="5">
        <v>208</v>
      </c>
      <c r="JZ84" s="5">
        <v>6</v>
      </c>
      <c r="KA84" s="5">
        <v>192</v>
      </c>
      <c r="KB84" s="5">
        <v>6</v>
      </c>
      <c r="KC84" s="5">
        <v>154</v>
      </c>
      <c r="KF84" s="5">
        <v>6</v>
      </c>
      <c r="KG84" s="5">
        <v>370</v>
      </c>
      <c r="KH84" s="5">
        <v>6</v>
      </c>
      <c r="KI84" s="5">
        <v>335</v>
      </c>
      <c r="KJ84" s="5">
        <v>6</v>
      </c>
      <c r="KK84" s="5">
        <v>583</v>
      </c>
      <c r="KL84" s="5">
        <v>6</v>
      </c>
      <c r="KM84" s="5">
        <v>437</v>
      </c>
    </row>
    <row r="85" spans="1:299" x14ac:dyDescent="0.25">
      <c r="A85" s="2"/>
      <c r="B85" s="5">
        <v>7</v>
      </c>
      <c r="C85" s="5">
        <v>199</v>
      </c>
      <c r="D85" s="5">
        <v>7</v>
      </c>
      <c r="E85" s="5">
        <v>210</v>
      </c>
      <c r="F85" s="5">
        <v>7</v>
      </c>
      <c r="G85" s="5">
        <v>224</v>
      </c>
      <c r="H85" s="5">
        <v>7</v>
      </c>
      <c r="I85" s="5">
        <v>217</v>
      </c>
      <c r="L85" s="5">
        <v>7</v>
      </c>
      <c r="M85" s="5">
        <v>188</v>
      </c>
      <c r="N85" s="5">
        <v>7</v>
      </c>
      <c r="O85" s="5">
        <v>199</v>
      </c>
      <c r="P85" s="5">
        <v>7</v>
      </c>
      <c r="Q85" s="5">
        <v>193</v>
      </c>
      <c r="R85" s="5">
        <v>7</v>
      </c>
      <c r="S85" s="5">
        <v>188</v>
      </c>
      <c r="V85" s="5">
        <v>7</v>
      </c>
      <c r="W85" s="5">
        <v>190</v>
      </c>
      <c r="X85" s="5">
        <v>7</v>
      </c>
      <c r="Y85" s="5">
        <v>198</v>
      </c>
      <c r="Z85" s="5">
        <v>7</v>
      </c>
      <c r="AA85" s="5">
        <v>202</v>
      </c>
      <c r="AB85" s="5">
        <v>7</v>
      </c>
      <c r="AC85" s="5">
        <v>186</v>
      </c>
      <c r="AE85" s="2"/>
      <c r="AF85" s="5">
        <v>7</v>
      </c>
      <c r="AG85" s="5">
        <v>787</v>
      </c>
      <c r="AH85" s="5">
        <v>7</v>
      </c>
      <c r="AI85" s="5">
        <v>1096</v>
      </c>
      <c r="AJ85" s="5">
        <v>7</v>
      </c>
      <c r="AK85" s="5">
        <v>1255</v>
      </c>
      <c r="AL85" s="5">
        <v>7</v>
      </c>
      <c r="AM85" s="5">
        <v>940</v>
      </c>
      <c r="AP85" s="5">
        <v>7</v>
      </c>
      <c r="AQ85" s="5">
        <v>282</v>
      </c>
      <c r="AR85" s="5">
        <v>7</v>
      </c>
      <c r="AS85" s="5">
        <v>283</v>
      </c>
      <c r="AT85" s="5">
        <v>7</v>
      </c>
      <c r="AU85" s="5">
        <v>325</v>
      </c>
      <c r="AV85" s="5">
        <v>7</v>
      </c>
      <c r="AW85" s="5">
        <v>6301</v>
      </c>
      <c r="AZ85" s="5">
        <v>7</v>
      </c>
      <c r="BA85" s="5">
        <v>900</v>
      </c>
      <c r="BB85" s="5">
        <v>7</v>
      </c>
      <c r="BC85" s="5">
        <v>10925</v>
      </c>
      <c r="BD85" s="5">
        <v>7</v>
      </c>
      <c r="BE85" s="5">
        <v>13130</v>
      </c>
      <c r="BF85" s="5">
        <v>7</v>
      </c>
      <c r="BG85" s="5">
        <v>734</v>
      </c>
      <c r="BJ85" s="5">
        <v>7</v>
      </c>
      <c r="BK85" s="5">
        <v>5455</v>
      </c>
      <c r="BL85" s="5">
        <v>7</v>
      </c>
      <c r="BM85" s="5">
        <v>4632</v>
      </c>
      <c r="BN85" s="5">
        <v>7</v>
      </c>
      <c r="BO85" s="5">
        <v>3308</v>
      </c>
      <c r="BP85" s="5">
        <v>7</v>
      </c>
      <c r="BQ85" s="5">
        <v>859</v>
      </c>
      <c r="BT85" s="5">
        <v>7</v>
      </c>
      <c r="BU85" s="5">
        <v>735</v>
      </c>
      <c r="BV85" s="5">
        <v>7</v>
      </c>
      <c r="BW85" s="5">
        <v>1826</v>
      </c>
      <c r="BX85" s="5">
        <v>7</v>
      </c>
      <c r="BY85" s="5">
        <v>1243</v>
      </c>
      <c r="BZ85" s="5">
        <v>7</v>
      </c>
      <c r="CA85" s="5">
        <v>674</v>
      </c>
      <c r="CC85" s="2"/>
      <c r="CD85" s="5">
        <v>7</v>
      </c>
      <c r="CE85" s="5">
        <v>4811</v>
      </c>
      <c r="CF85" s="5">
        <v>7</v>
      </c>
      <c r="CG85" s="5">
        <v>605</v>
      </c>
      <c r="CH85" s="5">
        <v>7</v>
      </c>
      <c r="CI85" s="5">
        <v>1898</v>
      </c>
      <c r="CJ85" s="5">
        <v>7</v>
      </c>
      <c r="CK85" s="5">
        <v>924</v>
      </c>
      <c r="CN85" s="5">
        <v>7</v>
      </c>
      <c r="CO85" s="5">
        <v>430</v>
      </c>
      <c r="CP85" s="5">
        <v>7</v>
      </c>
      <c r="CQ85" s="5">
        <v>5121</v>
      </c>
      <c r="CR85" s="5">
        <v>7</v>
      </c>
      <c r="CS85" s="5">
        <v>1934</v>
      </c>
      <c r="CT85" s="5">
        <v>7</v>
      </c>
      <c r="CU85" s="5">
        <v>887</v>
      </c>
      <c r="CX85" s="5">
        <v>7</v>
      </c>
      <c r="CY85" s="5">
        <v>660</v>
      </c>
      <c r="CZ85" s="5">
        <v>7</v>
      </c>
      <c r="DA85" s="5">
        <v>1250</v>
      </c>
      <c r="DB85" s="5">
        <v>7</v>
      </c>
      <c r="DC85" s="5">
        <v>14567</v>
      </c>
      <c r="DD85" s="5">
        <v>7</v>
      </c>
      <c r="DE85" s="5">
        <v>939</v>
      </c>
      <c r="DH85" s="5">
        <v>7</v>
      </c>
      <c r="DI85" s="5">
        <v>394</v>
      </c>
      <c r="DJ85" s="5">
        <v>7</v>
      </c>
      <c r="DK85" s="5">
        <v>424</v>
      </c>
      <c r="DL85" s="5">
        <v>7</v>
      </c>
      <c r="DM85" s="5">
        <v>401</v>
      </c>
      <c r="DN85" s="5">
        <v>7</v>
      </c>
      <c r="DO85" s="5">
        <v>458</v>
      </c>
      <c r="DQ85" s="2"/>
      <c r="DR85" s="5">
        <v>7</v>
      </c>
      <c r="DS85" s="5">
        <v>173</v>
      </c>
      <c r="DT85" s="5">
        <v>7</v>
      </c>
      <c r="DU85" s="5">
        <v>193</v>
      </c>
      <c r="DV85" s="5">
        <v>7</v>
      </c>
      <c r="DW85" s="5">
        <v>173</v>
      </c>
      <c r="DX85" s="5">
        <v>7</v>
      </c>
      <c r="DY85" s="5">
        <v>175</v>
      </c>
      <c r="EB85" s="5">
        <v>7</v>
      </c>
      <c r="EC85" s="5">
        <v>204</v>
      </c>
      <c r="ED85" s="5">
        <v>7</v>
      </c>
      <c r="EE85" s="5">
        <v>202</v>
      </c>
      <c r="EF85" s="5">
        <v>7</v>
      </c>
      <c r="EG85" s="5">
        <v>200</v>
      </c>
      <c r="EH85" s="5">
        <v>7</v>
      </c>
      <c r="EI85" s="5">
        <v>230</v>
      </c>
      <c r="EL85" s="5">
        <v>7</v>
      </c>
      <c r="EM85" s="5">
        <v>191</v>
      </c>
      <c r="EN85" s="5">
        <v>7</v>
      </c>
      <c r="EO85" s="5">
        <v>188</v>
      </c>
      <c r="EP85" s="5">
        <v>7</v>
      </c>
      <c r="EQ85" s="5">
        <v>190</v>
      </c>
      <c r="ER85" s="5">
        <v>7</v>
      </c>
      <c r="ES85" s="5">
        <v>194</v>
      </c>
      <c r="EU85" s="2"/>
      <c r="EV85" s="5">
        <v>7</v>
      </c>
      <c r="EW85" s="5">
        <v>183</v>
      </c>
      <c r="EX85" s="5">
        <v>7</v>
      </c>
      <c r="EY85" s="5">
        <v>186</v>
      </c>
      <c r="EZ85" s="5">
        <v>7</v>
      </c>
      <c r="FA85" s="5">
        <v>188</v>
      </c>
      <c r="FB85" s="5">
        <v>7</v>
      </c>
      <c r="FC85" s="5">
        <v>193</v>
      </c>
      <c r="FF85" s="5">
        <v>7</v>
      </c>
      <c r="FG85" s="5">
        <v>230</v>
      </c>
      <c r="FH85" s="5">
        <v>7</v>
      </c>
      <c r="FI85" s="5">
        <v>303</v>
      </c>
      <c r="FJ85" s="5">
        <v>7</v>
      </c>
      <c r="FK85" s="5">
        <v>307</v>
      </c>
      <c r="FL85" s="5">
        <v>7</v>
      </c>
      <c r="FM85" s="5">
        <v>322</v>
      </c>
      <c r="FP85" s="5">
        <v>7</v>
      </c>
      <c r="FQ85" s="5">
        <v>206</v>
      </c>
      <c r="FR85" s="5">
        <v>7</v>
      </c>
      <c r="FS85" s="5">
        <v>206</v>
      </c>
      <c r="FT85" s="5">
        <v>7</v>
      </c>
      <c r="FU85" s="5">
        <v>210</v>
      </c>
      <c r="FV85" s="5">
        <v>7</v>
      </c>
      <c r="FW85" s="5">
        <v>227</v>
      </c>
      <c r="FY85" s="2"/>
      <c r="FZ85" s="5">
        <v>7</v>
      </c>
      <c r="GA85" s="5">
        <v>331</v>
      </c>
      <c r="GB85" s="5">
        <v>7</v>
      </c>
      <c r="GC85" s="5">
        <v>366</v>
      </c>
      <c r="GD85" s="5">
        <v>7</v>
      </c>
      <c r="GE85" s="5">
        <v>415</v>
      </c>
      <c r="GF85" s="5">
        <v>7</v>
      </c>
      <c r="GG85" s="5">
        <v>394</v>
      </c>
      <c r="GJ85" s="5">
        <v>7</v>
      </c>
      <c r="GK85" s="5">
        <v>229</v>
      </c>
      <c r="GL85" s="5">
        <v>7</v>
      </c>
      <c r="GM85" s="5">
        <v>236</v>
      </c>
      <c r="GN85" s="5">
        <v>7</v>
      </c>
      <c r="GO85" s="5">
        <v>249</v>
      </c>
      <c r="GP85" s="5">
        <v>7</v>
      </c>
      <c r="GQ85" s="5">
        <v>290</v>
      </c>
      <c r="GT85" s="5">
        <v>7</v>
      </c>
      <c r="GU85" s="5">
        <v>185</v>
      </c>
      <c r="GV85" s="5">
        <v>7</v>
      </c>
      <c r="GW85" s="5">
        <v>191</v>
      </c>
      <c r="GX85" s="5">
        <v>7</v>
      </c>
      <c r="GY85" s="5">
        <v>179</v>
      </c>
      <c r="GZ85" s="5">
        <v>7</v>
      </c>
      <c r="HA85" s="5">
        <v>191</v>
      </c>
      <c r="HC85" s="2"/>
      <c r="HD85" s="5">
        <v>7</v>
      </c>
      <c r="HE85" s="5">
        <v>187</v>
      </c>
      <c r="HF85" s="5">
        <v>7</v>
      </c>
      <c r="HG85" s="5">
        <v>182</v>
      </c>
      <c r="HH85" s="5">
        <v>7</v>
      </c>
      <c r="HI85" s="5">
        <v>189</v>
      </c>
      <c r="HJ85" s="5">
        <v>7</v>
      </c>
      <c r="HK85" s="5">
        <v>189</v>
      </c>
      <c r="HN85" s="5">
        <v>7</v>
      </c>
      <c r="HO85" s="5">
        <v>257</v>
      </c>
      <c r="HP85" s="5">
        <v>7</v>
      </c>
      <c r="HQ85" s="5">
        <v>250</v>
      </c>
      <c r="HR85" s="5">
        <v>7</v>
      </c>
      <c r="HS85" s="5">
        <v>265</v>
      </c>
      <c r="HT85" s="5">
        <v>7</v>
      </c>
      <c r="HU85" s="5">
        <v>296</v>
      </c>
      <c r="HX85" s="5">
        <v>7</v>
      </c>
      <c r="HY85" s="5">
        <v>207</v>
      </c>
      <c r="HZ85" s="5">
        <v>7</v>
      </c>
      <c r="IA85" s="5">
        <v>194</v>
      </c>
      <c r="IB85" s="5">
        <v>7</v>
      </c>
      <c r="IC85" s="5">
        <v>202</v>
      </c>
      <c r="ID85" s="5">
        <v>7</v>
      </c>
      <c r="IE85" s="5">
        <v>229</v>
      </c>
      <c r="IG85" s="2"/>
      <c r="IH85" s="5">
        <v>7</v>
      </c>
      <c r="II85" s="5">
        <v>4579</v>
      </c>
      <c r="IJ85" s="5">
        <v>7</v>
      </c>
      <c r="IK85" s="5">
        <v>477</v>
      </c>
      <c r="IL85" s="5">
        <v>7</v>
      </c>
      <c r="IM85" s="5">
        <v>2720</v>
      </c>
      <c r="IN85" s="5">
        <v>7</v>
      </c>
      <c r="IO85" s="5">
        <v>969</v>
      </c>
      <c r="IR85" s="5">
        <v>7</v>
      </c>
      <c r="IS85" s="5">
        <v>2294</v>
      </c>
      <c r="IT85" s="5">
        <v>7</v>
      </c>
      <c r="IU85" s="5">
        <v>1359</v>
      </c>
      <c r="IV85" s="5">
        <v>7</v>
      </c>
      <c r="IW85" s="5">
        <v>933</v>
      </c>
      <c r="IX85" s="5">
        <v>7</v>
      </c>
      <c r="IY85" s="5">
        <v>1311</v>
      </c>
      <c r="JB85" s="5">
        <v>7</v>
      </c>
      <c r="JC85" s="5">
        <v>713</v>
      </c>
      <c r="JD85" s="5">
        <v>7</v>
      </c>
      <c r="JE85" s="5">
        <v>689</v>
      </c>
      <c r="JF85" s="5">
        <v>7</v>
      </c>
      <c r="JG85" s="5">
        <v>605</v>
      </c>
      <c r="JH85" s="5">
        <v>7</v>
      </c>
      <c r="JI85" s="5">
        <v>643</v>
      </c>
      <c r="JK85" s="2"/>
      <c r="JL85" s="5">
        <v>7</v>
      </c>
      <c r="JM85" s="5">
        <v>676</v>
      </c>
      <c r="JN85" s="5">
        <v>7</v>
      </c>
      <c r="JO85" s="5">
        <v>417</v>
      </c>
      <c r="JP85" s="5">
        <v>7</v>
      </c>
      <c r="JQ85" s="5">
        <v>1050</v>
      </c>
      <c r="JR85" s="5">
        <v>7</v>
      </c>
      <c r="JS85" s="5">
        <v>648</v>
      </c>
      <c r="JV85" s="5">
        <v>7</v>
      </c>
      <c r="JW85" s="5">
        <v>241</v>
      </c>
      <c r="JX85" s="5">
        <v>7</v>
      </c>
      <c r="JY85" s="5">
        <v>216</v>
      </c>
      <c r="JZ85" s="5">
        <v>7</v>
      </c>
      <c r="KA85" s="5">
        <v>203</v>
      </c>
      <c r="KB85" s="5">
        <v>7</v>
      </c>
      <c r="KC85" s="5">
        <v>193</v>
      </c>
      <c r="KF85" s="5">
        <v>7</v>
      </c>
      <c r="KG85" s="5">
        <v>326</v>
      </c>
      <c r="KH85" s="5">
        <v>7</v>
      </c>
      <c r="KI85" s="5">
        <v>318</v>
      </c>
      <c r="KJ85" s="5">
        <v>7</v>
      </c>
      <c r="KK85" s="5">
        <v>463</v>
      </c>
      <c r="KL85" s="5">
        <v>7</v>
      </c>
      <c r="KM85" s="5">
        <v>850</v>
      </c>
    </row>
    <row r="86" spans="1:299" x14ac:dyDescent="0.25">
      <c r="A86" s="2"/>
      <c r="B86" s="5">
        <v>8</v>
      </c>
      <c r="C86" s="5">
        <v>222</v>
      </c>
      <c r="D86" s="5">
        <v>8</v>
      </c>
      <c r="E86" s="5">
        <v>208</v>
      </c>
      <c r="F86" s="5">
        <v>8</v>
      </c>
      <c r="G86" s="5">
        <v>207</v>
      </c>
      <c r="H86" s="5">
        <v>8</v>
      </c>
      <c r="I86" s="5">
        <v>210</v>
      </c>
      <c r="L86" s="5">
        <v>8</v>
      </c>
      <c r="M86" s="5">
        <v>199</v>
      </c>
      <c r="N86" s="5">
        <v>8</v>
      </c>
      <c r="O86" s="5">
        <v>193</v>
      </c>
      <c r="P86" s="5">
        <v>8</v>
      </c>
      <c r="Q86" s="5">
        <v>193</v>
      </c>
      <c r="R86" s="5">
        <v>8</v>
      </c>
      <c r="S86" s="5">
        <v>187</v>
      </c>
      <c r="V86" s="5">
        <v>8</v>
      </c>
      <c r="W86" s="5">
        <v>194</v>
      </c>
      <c r="X86" s="5">
        <v>8</v>
      </c>
      <c r="Y86" s="5">
        <v>203</v>
      </c>
      <c r="Z86" s="5">
        <v>8</v>
      </c>
      <c r="AA86" s="5">
        <v>191</v>
      </c>
      <c r="AB86" s="5">
        <v>8</v>
      </c>
      <c r="AC86" s="5">
        <v>200</v>
      </c>
      <c r="AE86" s="2"/>
      <c r="AF86" s="5">
        <v>8</v>
      </c>
      <c r="AG86" s="5">
        <v>863</v>
      </c>
      <c r="AH86" s="5">
        <v>8</v>
      </c>
      <c r="AI86" s="5">
        <v>1199</v>
      </c>
      <c r="AJ86" s="5">
        <v>8</v>
      </c>
      <c r="AK86" s="5">
        <v>1324</v>
      </c>
      <c r="AL86" s="5">
        <v>8</v>
      </c>
      <c r="AM86" s="5">
        <v>3328</v>
      </c>
      <c r="AP86" s="5">
        <v>8</v>
      </c>
      <c r="AQ86" s="5">
        <v>445</v>
      </c>
      <c r="AR86" s="5">
        <v>8</v>
      </c>
      <c r="AS86" s="5">
        <v>522</v>
      </c>
      <c r="AT86" s="5">
        <v>8</v>
      </c>
      <c r="AU86" s="5">
        <v>998</v>
      </c>
      <c r="AV86" s="5">
        <v>8</v>
      </c>
      <c r="AW86" s="5">
        <v>2793</v>
      </c>
      <c r="AZ86" s="5">
        <v>8</v>
      </c>
      <c r="BA86" s="5">
        <v>10590</v>
      </c>
      <c r="BB86" s="5">
        <v>8</v>
      </c>
      <c r="BC86" s="5">
        <v>655</v>
      </c>
      <c r="BD86" s="5">
        <v>8</v>
      </c>
      <c r="BE86" s="5">
        <v>716</v>
      </c>
      <c r="BF86" s="5">
        <v>8</v>
      </c>
      <c r="BG86" s="5">
        <v>3634</v>
      </c>
      <c r="BJ86" s="5">
        <v>8</v>
      </c>
      <c r="BK86" s="5">
        <v>1244</v>
      </c>
      <c r="BL86" s="5">
        <v>8</v>
      </c>
      <c r="BM86" s="5">
        <v>858</v>
      </c>
      <c r="BN86" s="5">
        <v>8</v>
      </c>
      <c r="BO86" s="5">
        <v>2090</v>
      </c>
      <c r="BP86" s="5">
        <v>8</v>
      </c>
      <c r="BQ86" s="5">
        <v>2266</v>
      </c>
      <c r="BT86" s="5">
        <v>8</v>
      </c>
      <c r="BU86" s="5">
        <v>730</v>
      </c>
      <c r="BV86" s="5">
        <v>8</v>
      </c>
      <c r="BW86" s="5">
        <v>808</v>
      </c>
      <c r="BX86" s="5">
        <v>8</v>
      </c>
      <c r="BY86" s="5">
        <v>1325</v>
      </c>
      <c r="BZ86" s="5">
        <v>8</v>
      </c>
      <c r="CA86" s="5">
        <v>464</v>
      </c>
      <c r="CC86" s="2"/>
      <c r="CD86" s="5">
        <v>8</v>
      </c>
      <c r="CE86" s="5">
        <v>653</v>
      </c>
      <c r="CF86" s="5">
        <v>8</v>
      </c>
      <c r="CG86" s="5">
        <v>580</v>
      </c>
      <c r="CH86" s="5">
        <v>8</v>
      </c>
      <c r="CI86" s="5">
        <v>877</v>
      </c>
      <c r="CJ86" s="5">
        <v>8</v>
      </c>
      <c r="CK86" s="5">
        <v>906</v>
      </c>
      <c r="CN86" s="5">
        <v>8</v>
      </c>
      <c r="CO86" s="5">
        <v>1001</v>
      </c>
      <c r="CP86" s="5">
        <v>8</v>
      </c>
      <c r="CQ86" s="5">
        <v>415</v>
      </c>
      <c r="CR86" s="5">
        <v>8</v>
      </c>
      <c r="CS86" s="5">
        <v>4068</v>
      </c>
      <c r="CT86" s="5">
        <v>8</v>
      </c>
      <c r="CU86" s="5">
        <v>2586</v>
      </c>
      <c r="CX86" s="5">
        <v>8</v>
      </c>
      <c r="CY86" s="5">
        <v>697</v>
      </c>
      <c r="CZ86" s="5">
        <v>8</v>
      </c>
      <c r="DA86" s="5">
        <v>1210</v>
      </c>
      <c r="DB86" s="5">
        <v>8</v>
      </c>
      <c r="DC86" s="5">
        <v>1157</v>
      </c>
      <c r="DD86" s="5">
        <v>8</v>
      </c>
      <c r="DE86" s="5">
        <v>876</v>
      </c>
      <c r="DH86" s="5">
        <v>8</v>
      </c>
      <c r="DI86" s="5">
        <v>400</v>
      </c>
      <c r="DJ86" s="5">
        <v>8</v>
      </c>
      <c r="DK86" s="5">
        <v>445</v>
      </c>
      <c r="DL86" s="5">
        <v>8</v>
      </c>
      <c r="DM86" s="5">
        <v>829</v>
      </c>
      <c r="DN86" s="5">
        <v>8</v>
      </c>
      <c r="DO86" s="5">
        <v>504</v>
      </c>
      <c r="DQ86" s="2"/>
      <c r="DR86" s="5">
        <v>8</v>
      </c>
      <c r="DS86" s="5">
        <v>178</v>
      </c>
      <c r="DT86" s="5">
        <v>8</v>
      </c>
      <c r="DU86" s="5">
        <v>172</v>
      </c>
      <c r="DV86" s="5">
        <v>8</v>
      </c>
      <c r="DW86" s="5">
        <v>178</v>
      </c>
      <c r="DX86" s="5">
        <v>8</v>
      </c>
      <c r="DY86" s="5">
        <v>180</v>
      </c>
      <c r="EB86" s="5">
        <v>8</v>
      </c>
      <c r="EC86" s="5">
        <v>200</v>
      </c>
      <c r="ED86" s="5">
        <v>8</v>
      </c>
      <c r="EE86" s="5">
        <v>207</v>
      </c>
      <c r="EF86" s="5">
        <v>8</v>
      </c>
      <c r="EG86" s="5">
        <v>197</v>
      </c>
      <c r="EH86" s="5">
        <v>8</v>
      </c>
      <c r="EI86" s="5">
        <v>238</v>
      </c>
      <c r="EL86" s="5">
        <v>8</v>
      </c>
      <c r="EM86" s="5">
        <v>195</v>
      </c>
      <c r="EN86" s="5">
        <v>8</v>
      </c>
      <c r="EO86" s="5">
        <v>187</v>
      </c>
      <c r="EP86" s="5">
        <v>8</v>
      </c>
      <c r="EQ86" s="5">
        <v>196</v>
      </c>
      <c r="ER86" s="5">
        <v>8</v>
      </c>
      <c r="ES86" s="5">
        <v>206</v>
      </c>
      <c r="EU86" s="2"/>
      <c r="EV86" s="5">
        <v>8</v>
      </c>
      <c r="EW86" s="5">
        <v>184</v>
      </c>
      <c r="EX86" s="5">
        <v>8</v>
      </c>
      <c r="EY86" s="5">
        <v>187</v>
      </c>
      <c r="EZ86" s="5">
        <v>8</v>
      </c>
      <c r="FA86" s="5">
        <v>186</v>
      </c>
      <c r="FB86" s="5">
        <v>8</v>
      </c>
      <c r="FC86" s="5">
        <v>189</v>
      </c>
      <c r="FF86" s="5">
        <v>8</v>
      </c>
      <c r="FG86" s="5">
        <v>212</v>
      </c>
      <c r="FH86" s="5">
        <v>8</v>
      </c>
      <c r="FI86" s="5">
        <v>300</v>
      </c>
      <c r="FJ86" s="5">
        <v>8</v>
      </c>
      <c r="FK86" s="5">
        <v>307</v>
      </c>
      <c r="FL86" s="5">
        <v>8</v>
      </c>
      <c r="FM86" s="5">
        <v>323</v>
      </c>
      <c r="FP86" s="5">
        <v>8</v>
      </c>
      <c r="FQ86" s="5">
        <v>212</v>
      </c>
      <c r="FR86" s="5">
        <v>8</v>
      </c>
      <c r="FS86" s="5">
        <v>198</v>
      </c>
      <c r="FT86" s="5">
        <v>8</v>
      </c>
      <c r="FU86" s="5">
        <v>226</v>
      </c>
      <c r="FV86" s="5">
        <v>8</v>
      </c>
      <c r="FW86" s="5">
        <v>208</v>
      </c>
      <c r="FY86" s="2"/>
      <c r="FZ86" s="5">
        <v>8</v>
      </c>
      <c r="GA86" s="5">
        <v>332</v>
      </c>
      <c r="GB86" s="5">
        <v>8</v>
      </c>
      <c r="GC86" s="5">
        <v>364</v>
      </c>
      <c r="GD86" s="5">
        <v>8</v>
      </c>
      <c r="GE86" s="5">
        <v>405</v>
      </c>
      <c r="GF86" s="5">
        <v>8</v>
      </c>
      <c r="GG86" s="5">
        <v>428</v>
      </c>
      <c r="GJ86" s="5">
        <v>8</v>
      </c>
      <c r="GK86" s="5">
        <v>227</v>
      </c>
      <c r="GL86" s="5">
        <v>8</v>
      </c>
      <c r="GM86" s="5">
        <v>237</v>
      </c>
      <c r="GN86" s="5">
        <v>8</v>
      </c>
      <c r="GO86" s="5">
        <v>254</v>
      </c>
      <c r="GP86" s="5">
        <v>8</v>
      </c>
      <c r="GQ86" s="5">
        <v>230</v>
      </c>
      <c r="GT86" s="5">
        <v>8</v>
      </c>
      <c r="GU86" s="5">
        <v>192</v>
      </c>
      <c r="GV86" s="5">
        <v>8</v>
      </c>
      <c r="GW86" s="5">
        <v>181</v>
      </c>
      <c r="GX86" s="5">
        <v>8</v>
      </c>
      <c r="GY86" s="5">
        <v>176</v>
      </c>
      <c r="GZ86" s="5">
        <v>8</v>
      </c>
      <c r="HA86" s="5">
        <v>174</v>
      </c>
      <c r="HC86" s="2"/>
      <c r="HD86" s="5">
        <v>8</v>
      </c>
      <c r="HE86" s="5">
        <v>198</v>
      </c>
      <c r="HF86" s="5">
        <v>8</v>
      </c>
      <c r="HG86" s="5">
        <v>182</v>
      </c>
      <c r="HH86" s="5">
        <v>8</v>
      </c>
      <c r="HI86" s="5">
        <v>193</v>
      </c>
      <c r="HJ86" s="5">
        <v>8</v>
      </c>
      <c r="HK86" s="5">
        <v>203</v>
      </c>
      <c r="HN86" s="5">
        <v>8</v>
      </c>
      <c r="HO86" s="5">
        <v>264</v>
      </c>
      <c r="HP86" s="5">
        <v>8</v>
      </c>
      <c r="HQ86" s="5">
        <v>261</v>
      </c>
      <c r="HR86" s="5">
        <v>8</v>
      </c>
      <c r="HS86" s="5">
        <v>265</v>
      </c>
      <c r="HT86" s="5">
        <v>8</v>
      </c>
      <c r="HU86" s="5">
        <v>306</v>
      </c>
      <c r="HX86" s="5">
        <v>8</v>
      </c>
      <c r="HY86" s="5">
        <v>202</v>
      </c>
      <c r="HZ86" s="5">
        <v>8</v>
      </c>
      <c r="IA86" s="5">
        <v>193</v>
      </c>
      <c r="IB86" s="5">
        <v>8</v>
      </c>
      <c r="IC86" s="5">
        <v>207</v>
      </c>
      <c r="ID86" s="5">
        <v>8</v>
      </c>
      <c r="IE86" s="5">
        <v>222</v>
      </c>
      <c r="IG86" s="2"/>
      <c r="IH86" s="5">
        <v>8</v>
      </c>
      <c r="II86" s="5">
        <v>3164</v>
      </c>
      <c r="IJ86" s="5">
        <v>8</v>
      </c>
      <c r="IK86" s="5">
        <v>386</v>
      </c>
      <c r="IL86" s="5">
        <v>8</v>
      </c>
      <c r="IM86" s="5">
        <v>2267</v>
      </c>
      <c r="IN86" s="5">
        <v>8</v>
      </c>
      <c r="IO86" s="5">
        <v>1432</v>
      </c>
      <c r="IR86" s="5">
        <v>8</v>
      </c>
      <c r="IS86" s="5">
        <v>1288</v>
      </c>
      <c r="IT86" s="5">
        <v>8</v>
      </c>
      <c r="IU86" s="5">
        <v>1140</v>
      </c>
      <c r="IV86" s="5">
        <v>8</v>
      </c>
      <c r="IW86" s="5">
        <v>688</v>
      </c>
      <c r="IX86" s="5">
        <v>8</v>
      </c>
      <c r="IY86" s="5">
        <v>794</v>
      </c>
      <c r="JB86" s="5">
        <v>8</v>
      </c>
      <c r="JC86" s="5">
        <v>616</v>
      </c>
      <c r="JD86" s="5">
        <v>8</v>
      </c>
      <c r="JE86" s="5">
        <v>643</v>
      </c>
      <c r="JF86" s="5">
        <v>8</v>
      </c>
      <c r="JG86" s="5">
        <v>607</v>
      </c>
      <c r="JH86" s="5">
        <v>8</v>
      </c>
      <c r="JI86" s="5">
        <v>587</v>
      </c>
      <c r="JK86" s="2"/>
      <c r="JL86" s="5">
        <v>8</v>
      </c>
      <c r="JM86" s="5">
        <v>501</v>
      </c>
      <c r="JN86" s="5">
        <v>8</v>
      </c>
      <c r="JO86" s="5">
        <v>441</v>
      </c>
      <c r="JP86" s="5">
        <v>8</v>
      </c>
      <c r="JQ86" s="5">
        <v>408</v>
      </c>
      <c r="JR86" s="5">
        <v>8</v>
      </c>
      <c r="JS86" s="5">
        <v>386</v>
      </c>
      <c r="JV86" s="5">
        <v>8</v>
      </c>
      <c r="JW86" s="5">
        <v>428</v>
      </c>
      <c r="JX86" s="5">
        <v>8</v>
      </c>
      <c r="JY86" s="5">
        <v>177</v>
      </c>
      <c r="JZ86" s="5">
        <v>8</v>
      </c>
      <c r="KA86" s="5">
        <v>199</v>
      </c>
      <c r="KB86" s="5">
        <v>8</v>
      </c>
      <c r="KC86" s="5">
        <v>194</v>
      </c>
      <c r="KF86" s="5">
        <v>8</v>
      </c>
      <c r="KG86" s="5">
        <v>517</v>
      </c>
      <c r="KH86" s="5">
        <v>8</v>
      </c>
      <c r="KI86" s="5">
        <v>339</v>
      </c>
      <c r="KJ86" s="5">
        <v>8</v>
      </c>
      <c r="KK86" s="5">
        <v>349</v>
      </c>
      <c r="KL86" s="5">
        <v>8</v>
      </c>
      <c r="KM86" s="5">
        <v>350</v>
      </c>
    </row>
    <row r="87" spans="1:299" x14ac:dyDescent="0.25">
      <c r="A87" s="2"/>
      <c r="B87" s="5">
        <v>9</v>
      </c>
      <c r="C87" s="5">
        <v>210</v>
      </c>
      <c r="D87" s="5">
        <v>9</v>
      </c>
      <c r="E87" s="5">
        <v>211</v>
      </c>
      <c r="F87" s="5">
        <v>9</v>
      </c>
      <c r="G87" s="5">
        <v>214</v>
      </c>
      <c r="H87" s="5">
        <v>9</v>
      </c>
      <c r="I87" s="5">
        <v>215</v>
      </c>
      <c r="L87" s="5">
        <v>9</v>
      </c>
      <c r="M87" s="5">
        <v>196</v>
      </c>
      <c r="N87" s="5">
        <v>9</v>
      </c>
      <c r="O87" s="5">
        <v>193</v>
      </c>
      <c r="P87" s="5">
        <v>9</v>
      </c>
      <c r="Q87" s="5">
        <v>198</v>
      </c>
      <c r="R87" s="5">
        <v>9</v>
      </c>
      <c r="S87" s="5">
        <v>172</v>
      </c>
      <c r="V87" s="5">
        <v>9</v>
      </c>
      <c r="W87" s="5">
        <v>191</v>
      </c>
      <c r="X87" s="5">
        <v>9</v>
      </c>
      <c r="Y87" s="5">
        <v>208</v>
      </c>
      <c r="Z87" s="5">
        <v>9</v>
      </c>
      <c r="AA87" s="5">
        <v>198</v>
      </c>
      <c r="AB87" s="5">
        <v>9</v>
      </c>
      <c r="AC87" s="5">
        <v>186</v>
      </c>
      <c r="AE87" s="2"/>
      <c r="AF87" s="5">
        <v>9</v>
      </c>
      <c r="AG87" s="5">
        <v>774</v>
      </c>
      <c r="AH87" s="5">
        <v>9</v>
      </c>
      <c r="AI87" s="5">
        <v>1297</v>
      </c>
      <c r="AJ87" s="5">
        <v>9</v>
      </c>
      <c r="AK87" s="5">
        <v>2614</v>
      </c>
      <c r="AL87" s="5">
        <v>9</v>
      </c>
      <c r="AM87" s="5">
        <v>1932</v>
      </c>
      <c r="AP87" s="5">
        <v>9</v>
      </c>
      <c r="AQ87" s="5">
        <v>846</v>
      </c>
      <c r="AR87" s="5">
        <v>9</v>
      </c>
      <c r="AS87" s="5">
        <v>1832</v>
      </c>
      <c r="AT87" s="5">
        <v>9</v>
      </c>
      <c r="AU87" s="5">
        <v>2947</v>
      </c>
      <c r="AV87" s="5">
        <v>9</v>
      </c>
      <c r="AW87" s="5">
        <v>274</v>
      </c>
      <c r="AZ87" s="5">
        <v>9</v>
      </c>
      <c r="BA87" s="5">
        <v>5440</v>
      </c>
      <c r="BB87" s="5">
        <v>9</v>
      </c>
      <c r="BC87" s="5">
        <v>1347</v>
      </c>
      <c r="BD87" s="5">
        <v>9</v>
      </c>
      <c r="BE87" s="5">
        <v>1272</v>
      </c>
      <c r="BF87" s="5">
        <v>9</v>
      </c>
      <c r="BG87" s="5">
        <v>4702</v>
      </c>
      <c r="BJ87" s="5">
        <v>9</v>
      </c>
      <c r="BK87" s="5">
        <v>1650</v>
      </c>
      <c r="BL87" s="5">
        <v>9</v>
      </c>
      <c r="BM87" s="5">
        <v>9863</v>
      </c>
      <c r="BN87" s="5">
        <v>9</v>
      </c>
      <c r="BO87" s="5">
        <v>1459</v>
      </c>
      <c r="BP87" s="5">
        <v>9</v>
      </c>
      <c r="BQ87" s="5">
        <v>651</v>
      </c>
      <c r="BT87" s="5">
        <v>9</v>
      </c>
      <c r="BU87" s="5">
        <v>1091</v>
      </c>
      <c r="BV87" s="5">
        <v>9</v>
      </c>
      <c r="BW87" s="5">
        <v>681</v>
      </c>
      <c r="BX87" s="5">
        <v>9</v>
      </c>
      <c r="BY87" s="5">
        <v>1044</v>
      </c>
      <c r="BZ87" s="5">
        <v>9</v>
      </c>
      <c r="CA87" s="5">
        <v>703</v>
      </c>
      <c r="CC87" s="2"/>
      <c r="CD87" s="5">
        <v>9</v>
      </c>
      <c r="CE87" s="5">
        <v>453</v>
      </c>
      <c r="CF87" s="5">
        <v>9</v>
      </c>
      <c r="CG87" s="5">
        <v>492</v>
      </c>
      <c r="CH87" s="5">
        <v>9</v>
      </c>
      <c r="CI87" s="5">
        <v>4907</v>
      </c>
      <c r="CJ87" s="5">
        <v>9</v>
      </c>
      <c r="CK87" s="5">
        <v>965</v>
      </c>
      <c r="CN87" s="5">
        <v>9</v>
      </c>
      <c r="CO87" s="5">
        <v>3323</v>
      </c>
      <c r="CP87" s="5">
        <v>9</v>
      </c>
      <c r="CQ87" s="5">
        <v>434</v>
      </c>
      <c r="CR87" s="5">
        <v>9</v>
      </c>
      <c r="CS87" s="5">
        <v>521</v>
      </c>
      <c r="CT87" s="5">
        <v>9</v>
      </c>
      <c r="CU87" s="5">
        <v>1339</v>
      </c>
      <c r="CX87" s="5">
        <v>9</v>
      </c>
      <c r="CY87" s="5">
        <v>734</v>
      </c>
      <c r="CZ87" s="5">
        <v>9</v>
      </c>
      <c r="DA87" s="5">
        <v>1135</v>
      </c>
      <c r="DB87" s="5">
        <v>9</v>
      </c>
      <c r="DC87" s="5">
        <v>897</v>
      </c>
      <c r="DD87" s="5">
        <v>9</v>
      </c>
      <c r="DE87" s="5">
        <v>1205</v>
      </c>
      <c r="DH87" s="5">
        <v>9</v>
      </c>
      <c r="DI87" s="5">
        <v>403</v>
      </c>
      <c r="DJ87" s="5">
        <v>9</v>
      </c>
      <c r="DK87" s="5">
        <v>448</v>
      </c>
      <c r="DL87" s="5">
        <v>9</v>
      </c>
      <c r="DM87" s="5">
        <v>545</v>
      </c>
      <c r="DN87" s="5">
        <v>9</v>
      </c>
      <c r="DO87" s="5">
        <v>886</v>
      </c>
      <c r="DQ87" s="2"/>
      <c r="DR87" s="5">
        <v>9</v>
      </c>
      <c r="DS87" s="5">
        <v>176</v>
      </c>
      <c r="DT87" s="5">
        <v>9</v>
      </c>
      <c r="DU87" s="5">
        <v>180</v>
      </c>
      <c r="DV87" s="5">
        <v>9</v>
      </c>
      <c r="DW87" s="5">
        <v>192</v>
      </c>
      <c r="DX87" s="5">
        <v>9</v>
      </c>
      <c r="DY87" s="5">
        <v>178</v>
      </c>
      <c r="EB87" s="5">
        <v>9</v>
      </c>
      <c r="EC87" s="5">
        <v>197</v>
      </c>
      <c r="ED87" s="5">
        <v>9</v>
      </c>
      <c r="EE87" s="5">
        <v>203</v>
      </c>
      <c r="EF87" s="5">
        <v>9</v>
      </c>
      <c r="EG87" s="5">
        <v>201</v>
      </c>
      <c r="EH87" s="5">
        <v>9</v>
      </c>
      <c r="EI87" s="5">
        <v>231</v>
      </c>
      <c r="EL87" s="5">
        <v>9</v>
      </c>
      <c r="EM87" s="5">
        <v>203</v>
      </c>
      <c r="EN87" s="5">
        <v>9</v>
      </c>
      <c r="EO87" s="5">
        <v>192</v>
      </c>
      <c r="EP87" s="5">
        <v>9</v>
      </c>
      <c r="EQ87" s="5">
        <v>194</v>
      </c>
      <c r="ER87" s="5">
        <v>9</v>
      </c>
      <c r="ES87" s="5">
        <v>198</v>
      </c>
      <c r="EU87" s="2"/>
      <c r="EV87" s="5">
        <v>9</v>
      </c>
      <c r="EW87" s="5">
        <v>176</v>
      </c>
      <c r="EX87" s="5">
        <v>9</v>
      </c>
      <c r="EY87" s="5">
        <v>180</v>
      </c>
      <c r="EZ87" s="5">
        <v>9</v>
      </c>
      <c r="FA87" s="5">
        <v>188</v>
      </c>
      <c r="FB87" s="5">
        <v>9</v>
      </c>
      <c r="FC87" s="5">
        <v>195</v>
      </c>
      <c r="FF87" s="5">
        <v>9</v>
      </c>
      <c r="FG87" s="5">
        <v>297</v>
      </c>
      <c r="FH87" s="5">
        <v>9</v>
      </c>
      <c r="FI87" s="5">
        <v>304</v>
      </c>
      <c r="FJ87" s="5">
        <v>9</v>
      </c>
      <c r="FK87" s="5">
        <v>295</v>
      </c>
      <c r="FL87" s="5">
        <v>9</v>
      </c>
      <c r="FM87" s="5">
        <v>338</v>
      </c>
      <c r="FP87" s="5">
        <v>9</v>
      </c>
      <c r="FQ87" s="5">
        <v>203</v>
      </c>
      <c r="FR87" s="5">
        <v>9</v>
      </c>
      <c r="FS87" s="5">
        <v>204</v>
      </c>
      <c r="FT87" s="5">
        <v>9</v>
      </c>
      <c r="FU87" s="5">
        <v>208</v>
      </c>
      <c r="FV87" s="5">
        <v>9</v>
      </c>
      <c r="FW87" s="5">
        <v>195</v>
      </c>
      <c r="FY87" s="2"/>
      <c r="FZ87" s="5">
        <v>9</v>
      </c>
      <c r="GA87" s="5">
        <v>339</v>
      </c>
      <c r="GB87" s="5">
        <v>9</v>
      </c>
      <c r="GC87" s="5">
        <v>363</v>
      </c>
      <c r="GD87" s="5">
        <v>9</v>
      </c>
      <c r="GE87" s="5">
        <v>420</v>
      </c>
      <c r="GF87" s="5">
        <v>9</v>
      </c>
      <c r="GG87" s="5">
        <v>435</v>
      </c>
      <c r="GJ87" s="5">
        <v>9</v>
      </c>
      <c r="GK87" s="5">
        <v>246</v>
      </c>
      <c r="GL87" s="5">
        <v>9</v>
      </c>
      <c r="GM87" s="5">
        <v>242</v>
      </c>
      <c r="GN87" s="5">
        <v>9</v>
      </c>
      <c r="GO87" s="5">
        <v>258</v>
      </c>
      <c r="GP87" s="5">
        <v>9</v>
      </c>
      <c r="GQ87" s="5">
        <v>274</v>
      </c>
      <c r="GT87" s="5">
        <v>9</v>
      </c>
      <c r="GU87" s="5">
        <v>186</v>
      </c>
      <c r="GV87" s="5">
        <v>9</v>
      </c>
      <c r="GW87" s="5">
        <v>178</v>
      </c>
      <c r="GX87" s="5">
        <v>9</v>
      </c>
      <c r="GY87" s="5">
        <v>173</v>
      </c>
      <c r="GZ87" s="5">
        <v>9</v>
      </c>
      <c r="HA87" s="5">
        <v>205</v>
      </c>
      <c r="HC87" s="2"/>
      <c r="HD87" s="5">
        <v>9</v>
      </c>
      <c r="HE87" s="5">
        <v>196</v>
      </c>
      <c r="HF87" s="5">
        <v>9</v>
      </c>
      <c r="HG87" s="5">
        <v>186</v>
      </c>
      <c r="HH87" s="5">
        <v>9</v>
      </c>
      <c r="HI87" s="5">
        <v>201</v>
      </c>
      <c r="HJ87" s="5">
        <v>9</v>
      </c>
      <c r="HK87" s="5">
        <v>191</v>
      </c>
      <c r="HN87" s="5">
        <v>9</v>
      </c>
      <c r="HO87" s="5">
        <v>254</v>
      </c>
      <c r="HP87" s="5">
        <v>9</v>
      </c>
      <c r="HQ87" s="5">
        <v>255</v>
      </c>
      <c r="HR87" s="5">
        <v>9</v>
      </c>
      <c r="HS87" s="5">
        <v>265</v>
      </c>
      <c r="HT87" s="5">
        <v>9</v>
      </c>
      <c r="HU87" s="5">
        <v>298</v>
      </c>
      <c r="HX87" s="5">
        <v>9</v>
      </c>
      <c r="HY87" s="5">
        <v>204</v>
      </c>
      <c r="HZ87" s="5">
        <v>9</v>
      </c>
      <c r="IA87" s="5">
        <v>193</v>
      </c>
      <c r="IB87" s="5">
        <v>9</v>
      </c>
      <c r="IC87" s="5">
        <v>221</v>
      </c>
      <c r="ID87" s="5">
        <v>9</v>
      </c>
      <c r="IE87" s="5">
        <v>214</v>
      </c>
      <c r="IG87" s="2"/>
      <c r="IH87" s="5">
        <v>9</v>
      </c>
      <c r="II87" s="5">
        <v>4294</v>
      </c>
      <c r="IJ87" s="5">
        <v>9</v>
      </c>
      <c r="IK87" s="5">
        <v>1622</v>
      </c>
      <c r="IL87" s="5">
        <v>9</v>
      </c>
      <c r="IM87" s="5">
        <v>411</v>
      </c>
      <c r="IN87" s="5">
        <v>9</v>
      </c>
      <c r="IO87" s="5">
        <v>2814</v>
      </c>
      <c r="IR87" s="5">
        <v>9</v>
      </c>
      <c r="IS87" s="5">
        <v>3397</v>
      </c>
      <c r="IT87" s="5">
        <v>9</v>
      </c>
      <c r="IU87" s="5">
        <v>1024</v>
      </c>
      <c r="IV87" s="5">
        <v>9</v>
      </c>
      <c r="IW87" s="5">
        <v>1146</v>
      </c>
      <c r="IX87" s="5">
        <v>9</v>
      </c>
      <c r="IY87" s="5">
        <v>803</v>
      </c>
      <c r="JB87" s="5">
        <v>9</v>
      </c>
      <c r="JC87" s="5">
        <v>680</v>
      </c>
      <c r="JD87" s="5">
        <v>9</v>
      </c>
      <c r="JE87" s="5">
        <v>1073</v>
      </c>
      <c r="JF87" s="5">
        <v>9</v>
      </c>
      <c r="JG87" s="5">
        <v>1160</v>
      </c>
      <c r="JH87" s="5">
        <v>9</v>
      </c>
      <c r="JI87" s="5">
        <v>662</v>
      </c>
      <c r="JK87" s="2"/>
      <c r="JL87" s="5">
        <v>9</v>
      </c>
      <c r="JM87" s="5">
        <v>594</v>
      </c>
      <c r="JN87" s="5">
        <v>9</v>
      </c>
      <c r="JO87" s="5">
        <v>629</v>
      </c>
      <c r="JP87" s="5">
        <v>9</v>
      </c>
      <c r="JQ87" s="5">
        <v>406</v>
      </c>
      <c r="JR87" s="5">
        <v>9</v>
      </c>
      <c r="JS87" s="5">
        <v>878</v>
      </c>
      <c r="JV87" s="5">
        <v>9</v>
      </c>
      <c r="JW87" s="5">
        <v>201</v>
      </c>
      <c r="JX87" s="5">
        <v>9</v>
      </c>
      <c r="JY87" s="5">
        <v>177</v>
      </c>
      <c r="JZ87" s="5">
        <v>9</v>
      </c>
      <c r="KA87" s="5">
        <v>176</v>
      </c>
      <c r="KB87" s="5">
        <v>9</v>
      </c>
      <c r="KC87" s="5">
        <v>165</v>
      </c>
      <c r="KF87" s="5">
        <v>9</v>
      </c>
      <c r="KG87" s="5">
        <v>335</v>
      </c>
      <c r="KH87" s="5">
        <v>9</v>
      </c>
      <c r="KI87" s="5">
        <v>315</v>
      </c>
      <c r="KJ87" s="5">
        <v>9</v>
      </c>
      <c r="KK87" s="5">
        <v>350</v>
      </c>
      <c r="KL87" s="5">
        <v>9</v>
      </c>
      <c r="KM87" s="5">
        <v>335</v>
      </c>
    </row>
    <row r="88" spans="1:299" x14ac:dyDescent="0.25">
      <c r="A88" s="2"/>
      <c r="B88" s="5">
        <v>10</v>
      </c>
      <c r="C88" s="5">
        <v>211</v>
      </c>
      <c r="D88" s="5">
        <v>10</v>
      </c>
      <c r="E88" s="5">
        <v>208</v>
      </c>
      <c r="F88" s="5">
        <v>10</v>
      </c>
      <c r="G88" s="5">
        <v>211</v>
      </c>
      <c r="H88" s="5">
        <v>10</v>
      </c>
      <c r="I88" s="5">
        <v>213</v>
      </c>
      <c r="L88" s="5">
        <v>10</v>
      </c>
      <c r="M88" s="5">
        <v>202</v>
      </c>
      <c r="N88" s="5">
        <v>10</v>
      </c>
      <c r="O88" s="5">
        <v>198</v>
      </c>
      <c r="P88" s="5">
        <v>10</v>
      </c>
      <c r="Q88" s="5">
        <v>192</v>
      </c>
      <c r="R88" s="5">
        <v>10</v>
      </c>
      <c r="S88" s="5">
        <v>186</v>
      </c>
      <c r="V88" s="5">
        <v>10</v>
      </c>
      <c r="W88" s="5">
        <v>191</v>
      </c>
      <c r="X88" s="5">
        <v>10</v>
      </c>
      <c r="Y88" s="5">
        <v>199</v>
      </c>
      <c r="Z88" s="5">
        <v>10</v>
      </c>
      <c r="AA88" s="5">
        <v>187</v>
      </c>
      <c r="AB88" s="5">
        <v>10</v>
      </c>
      <c r="AC88" s="5">
        <v>206</v>
      </c>
      <c r="AE88" s="2"/>
      <c r="AF88" s="5">
        <v>10</v>
      </c>
      <c r="AG88" s="5">
        <v>731</v>
      </c>
      <c r="AH88" s="5">
        <v>10</v>
      </c>
      <c r="AI88" s="5">
        <v>1293</v>
      </c>
      <c r="AJ88" s="5">
        <v>10</v>
      </c>
      <c r="AK88" s="5">
        <v>1282</v>
      </c>
      <c r="AL88" s="5">
        <v>10</v>
      </c>
      <c r="AM88" s="5">
        <v>871</v>
      </c>
      <c r="AP88" s="5">
        <v>10</v>
      </c>
      <c r="AQ88" s="5">
        <v>538</v>
      </c>
      <c r="AR88" s="5">
        <v>10</v>
      </c>
      <c r="AS88" s="5">
        <v>2286</v>
      </c>
      <c r="AT88" s="5">
        <v>10</v>
      </c>
      <c r="AU88" s="5">
        <v>3655</v>
      </c>
      <c r="AV88" s="5">
        <v>10</v>
      </c>
      <c r="AW88" s="5">
        <v>282</v>
      </c>
      <c r="AZ88" s="5">
        <v>10</v>
      </c>
      <c r="BA88" s="5">
        <v>1776</v>
      </c>
      <c r="BB88" s="5">
        <v>10</v>
      </c>
      <c r="BC88" s="5">
        <v>924</v>
      </c>
      <c r="BD88" s="5">
        <v>10</v>
      </c>
      <c r="BE88" s="5">
        <v>781</v>
      </c>
      <c r="BF88" s="5">
        <v>10</v>
      </c>
      <c r="BG88" s="5">
        <v>1095</v>
      </c>
      <c r="BJ88" s="5">
        <v>10</v>
      </c>
      <c r="BK88" s="5">
        <v>626</v>
      </c>
      <c r="BL88" s="5">
        <v>10</v>
      </c>
      <c r="BM88" s="5">
        <v>8328</v>
      </c>
      <c r="BN88" s="5">
        <v>10</v>
      </c>
      <c r="BO88" s="5">
        <v>492</v>
      </c>
      <c r="BP88" s="5">
        <v>10</v>
      </c>
      <c r="BQ88" s="5">
        <v>627</v>
      </c>
      <c r="BT88" s="5">
        <v>10</v>
      </c>
      <c r="BU88" s="5">
        <v>3171</v>
      </c>
      <c r="BV88" s="5">
        <v>10</v>
      </c>
      <c r="BW88" s="5">
        <v>3943</v>
      </c>
      <c r="BX88" s="5">
        <v>10</v>
      </c>
      <c r="BY88" s="5">
        <v>931</v>
      </c>
      <c r="BZ88" s="5">
        <v>10</v>
      </c>
      <c r="CA88" s="5">
        <v>511</v>
      </c>
      <c r="CC88" s="2"/>
      <c r="CD88" s="5">
        <v>10</v>
      </c>
      <c r="CE88" s="5">
        <v>515</v>
      </c>
      <c r="CF88" s="5">
        <v>10</v>
      </c>
      <c r="CG88" s="5">
        <v>2065</v>
      </c>
      <c r="CH88" s="5">
        <v>10</v>
      </c>
      <c r="CI88" s="5">
        <v>779</v>
      </c>
      <c r="CJ88" s="5">
        <v>10</v>
      </c>
      <c r="CK88" s="5">
        <v>1226</v>
      </c>
      <c r="CN88" s="5">
        <v>10</v>
      </c>
      <c r="CO88" s="5">
        <v>427</v>
      </c>
      <c r="CP88" s="5">
        <v>10</v>
      </c>
      <c r="CQ88" s="5">
        <v>389</v>
      </c>
      <c r="CR88" s="5">
        <v>10</v>
      </c>
      <c r="CS88" s="5">
        <v>1993</v>
      </c>
      <c r="CT88" s="5">
        <v>10</v>
      </c>
      <c r="CU88" s="5">
        <v>331</v>
      </c>
      <c r="CX88" s="5">
        <v>10</v>
      </c>
      <c r="CY88" s="5">
        <v>805</v>
      </c>
      <c r="CZ88" s="5">
        <v>10</v>
      </c>
      <c r="DA88" s="5">
        <v>1176</v>
      </c>
      <c r="DB88" s="5">
        <v>10</v>
      </c>
      <c r="DC88" s="5">
        <v>879</v>
      </c>
      <c r="DD88" s="5">
        <v>10</v>
      </c>
      <c r="DE88" s="5">
        <v>1171</v>
      </c>
      <c r="DH88" s="5">
        <v>10</v>
      </c>
      <c r="DI88" s="5">
        <v>600</v>
      </c>
      <c r="DJ88" s="5">
        <v>10</v>
      </c>
      <c r="DK88" s="5">
        <v>790</v>
      </c>
      <c r="DL88" s="5">
        <v>10</v>
      </c>
      <c r="DM88" s="5">
        <v>451</v>
      </c>
      <c r="DN88" s="5">
        <v>10</v>
      </c>
      <c r="DO88" s="5">
        <v>449</v>
      </c>
      <c r="DQ88" s="2"/>
      <c r="DR88" s="5">
        <v>10</v>
      </c>
      <c r="DS88" s="5">
        <v>177</v>
      </c>
      <c r="DT88" s="5">
        <v>10</v>
      </c>
      <c r="DU88" s="5">
        <v>174</v>
      </c>
      <c r="DV88" s="5">
        <v>10</v>
      </c>
      <c r="DW88" s="5">
        <v>177</v>
      </c>
      <c r="DX88" s="5">
        <v>10</v>
      </c>
      <c r="DY88" s="5">
        <v>183</v>
      </c>
      <c r="EB88" s="5">
        <v>10</v>
      </c>
      <c r="EC88" s="5">
        <v>202</v>
      </c>
      <c r="ED88" s="5">
        <v>10</v>
      </c>
      <c r="EE88" s="5">
        <v>217</v>
      </c>
      <c r="EF88" s="5">
        <v>10</v>
      </c>
      <c r="EG88" s="5">
        <v>210</v>
      </c>
      <c r="EH88" s="5">
        <v>10</v>
      </c>
      <c r="EI88" s="5">
        <v>239</v>
      </c>
      <c r="EL88" s="5">
        <v>10</v>
      </c>
      <c r="EM88" s="5">
        <v>196</v>
      </c>
      <c r="EN88" s="5">
        <v>10</v>
      </c>
      <c r="EO88" s="5">
        <v>186</v>
      </c>
      <c r="EP88" s="5">
        <v>10</v>
      </c>
      <c r="EQ88" s="5">
        <v>189</v>
      </c>
      <c r="ER88" s="5">
        <v>10</v>
      </c>
      <c r="ES88" s="5">
        <v>212</v>
      </c>
      <c r="EU88" s="2"/>
      <c r="EV88" s="5">
        <v>10</v>
      </c>
      <c r="EW88" s="5">
        <v>192</v>
      </c>
      <c r="EX88" s="5">
        <v>10</v>
      </c>
      <c r="EY88" s="5">
        <v>190</v>
      </c>
      <c r="EZ88" s="5">
        <v>10</v>
      </c>
      <c r="FA88" s="5">
        <v>187</v>
      </c>
      <c r="FB88" s="5">
        <v>10</v>
      </c>
      <c r="FC88" s="5">
        <v>188</v>
      </c>
      <c r="FF88" s="5">
        <v>10</v>
      </c>
      <c r="FG88" s="5">
        <v>225</v>
      </c>
      <c r="FH88" s="5">
        <v>10</v>
      </c>
      <c r="FI88" s="5">
        <v>297</v>
      </c>
      <c r="FJ88" s="5">
        <v>10</v>
      </c>
      <c r="FK88" s="5">
        <v>305</v>
      </c>
      <c r="FL88" s="5">
        <v>10</v>
      </c>
      <c r="FM88" s="5">
        <v>339</v>
      </c>
      <c r="FP88" s="5">
        <v>10</v>
      </c>
      <c r="FQ88" s="5">
        <v>200</v>
      </c>
      <c r="FR88" s="5">
        <v>10</v>
      </c>
      <c r="FS88" s="5">
        <v>219</v>
      </c>
      <c r="FT88" s="5">
        <v>10</v>
      </c>
      <c r="FU88" s="5">
        <v>206</v>
      </c>
      <c r="FV88" s="5">
        <v>10</v>
      </c>
      <c r="FW88" s="5">
        <v>195</v>
      </c>
      <c r="FY88" s="2"/>
      <c r="FZ88" s="5">
        <v>10</v>
      </c>
      <c r="GA88" s="5">
        <v>354</v>
      </c>
      <c r="GB88" s="5">
        <v>10</v>
      </c>
      <c r="GC88" s="5">
        <v>350</v>
      </c>
      <c r="GD88" s="5">
        <v>10</v>
      </c>
      <c r="GE88" s="5">
        <v>407</v>
      </c>
      <c r="GF88" s="5">
        <v>10</v>
      </c>
      <c r="GG88" s="5">
        <v>436</v>
      </c>
      <c r="GJ88" s="5">
        <v>10</v>
      </c>
      <c r="GK88" s="5">
        <v>231</v>
      </c>
      <c r="GL88" s="5">
        <v>10</v>
      </c>
      <c r="GM88" s="5">
        <v>244</v>
      </c>
      <c r="GN88" s="5">
        <v>10</v>
      </c>
      <c r="GO88" s="5">
        <v>237</v>
      </c>
      <c r="GP88" s="5">
        <v>10</v>
      </c>
      <c r="GQ88" s="5">
        <v>248</v>
      </c>
      <c r="GT88" s="5">
        <v>10</v>
      </c>
      <c r="GU88" s="5">
        <v>175</v>
      </c>
      <c r="GV88" s="5">
        <v>10</v>
      </c>
      <c r="GW88" s="5">
        <v>178</v>
      </c>
      <c r="GX88" s="5">
        <v>10</v>
      </c>
      <c r="GY88" s="5">
        <v>187</v>
      </c>
      <c r="GZ88" s="5">
        <v>10</v>
      </c>
      <c r="HA88" s="5">
        <v>183</v>
      </c>
      <c r="HC88" s="2"/>
      <c r="HD88" s="5">
        <v>10</v>
      </c>
      <c r="HE88" s="5">
        <v>191</v>
      </c>
      <c r="HF88" s="5">
        <v>10</v>
      </c>
      <c r="HG88" s="5">
        <v>188</v>
      </c>
      <c r="HH88" s="5">
        <v>10</v>
      </c>
      <c r="HI88" s="5">
        <v>208</v>
      </c>
      <c r="HJ88" s="5">
        <v>10</v>
      </c>
      <c r="HK88" s="5">
        <v>186</v>
      </c>
      <c r="HN88" s="5">
        <v>10</v>
      </c>
      <c r="HO88" s="5">
        <v>259</v>
      </c>
      <c r="HP88" s="5">
        <v>10</v>
      </c>
      <c r="HQ88" s="5">
        <v>254</v>
      </c>
      <c r="HR88" s="5">
        <v>10</v>
      </c>
      <c r="HS88" s="5">
        <v>273</v>
      </c>
      <c r="HT88" s="5">
        <v>10</v>
      </c>
      <c r="HU88" s="5">
        <v>293</v>
      </c>
      <c r="HX88" s="5">
        <v>10</v>
      </c>
      <c r="HY88" s="5">
        <v>203</v>
      </c>
      <c r="HZ88" s="5">
        <v>10</v>
      </c>
      <c r="IA88" s="5">
        <v>193</v>
      </c>
      <c r="IB88" s="5">
        <v>10</v>
      </c>
      <c r="IC88" s="5">
        <v>209</v>
      </c>
      <c r="ID88" s="5">
        <v>10</v>
      </c>
      <c r="IE88" s="5">
        <v>212</v>
      </c>
      <c r="IG88" s="2"/>
      <c r="IH88" s="5">
        <v>10</v>
      </c>
      <c r="II88" s="5">
        <v>465</v>
      </c>
      <c r="IJ88" s="5">
        <v>10</v>
      </c>
      <c r="IK88" s="5">
        <v>511</v>
      </c>
      <c r="IL88" s="5">
        <v>10</v>
      </c>
      <c r="IM88" s="5">
        <v>398</v>
      </c>
      <c r="IN88" s="5">
        <v>10</v>
      </c>
      <c r="IO88" s="5">
        <v>1513</v>
      </c>
      <c r="IR88" s="5">
        <v>10</v>
      </c>
      <c r="IS88" s="5">
        <v>4716</v>
      </c>
      <c r="IT88" s="5">
        <v>10</v>
      </c>
      <c r="IU88" s="5">
        <v>1008</v>
      </c>
      <c r="IV88" s="5">
        <v>10</v>
      </c>
      <c r="IW88" s="5">
        <v>787</v>
      </c>
      <c r="IX88" s="5">
        <v>10</v>
      </c>
      <c r="IY88" s="5">
        <v>1652</v>
      </c>
      <c r="JB88" s="5">
        <v>10</v>
      </c>
      <c r="JC88" s="5">
        <v>607</v>
      </c>
      <c r="JD88" s="5">
        <v>10</v>
      </c>
      <c r="JE88" s="5">
        <v>689</v>
      </c>
      <c r="JF88" s="5">
        <v>10</v>
      </c>
      <c r="JG88" s="5">
        <v>916</v>
      </c>
      <c r="JH88" s="5">
        <v>10</v>
      </c>
      <c r="JI88" s="5">
        <v>706</v>
      </c>
      <c r="JK88" s="2"/>
      <c r="JL88" s="5">
        <v>10</v>
      </c>
      <c r="JM88" s="5">
        <v>425</v>
      </c>
      <c r="JN88" s="5">
        <v>10</v>
      </c>
      <c r="JO88" s="5">
        <v>391</v>
      </c>
      <c r="JP88" s="5">
        <v>10</v>
      </c>
      <c r="JQ88" s="5">
        <v>567</v>
      </c>
      <c r="JR88" s="5">
        <v>10</v>
      </c>
      <c r="JS88" s="5">
        <v>556</v>
      </c>
      <c r="JV88" s="5">
        <v>10</v>
      </c>
      <c r="JW88" s="5">
        <v>183</v>
      </c>
      <c r="JX88" s="5">
        <v>10</v>
      </c>
      <c r="JY88" s="5">
        <v>172</v>
      </c>
      <c r="JZ88" s="5">
        <v>10</v>
      </c>
      <c r="KA88" s="5">
        <v>212</v>
      </c>
      <c r="KB88" s="5">
        <v>10</v>
      </c>
      <c r="KC88" s="5">
        <v>223</v>
      </c>
      <c r="KF88" s="5">
        <v>10</v>
      </c>
      <c r="KG88" s="5">
        <v>315</v>
      </c>
      <c r="KH88" s="5">
        <v>10</v>
      </c>
      <c r="KI88" s="5">
        <v>778</v>
      </c>
      <c r="KJ88" s="5">
        <v>10</v>
      </c>
      <c r="KK88" s="5">
        <v>517</v>
      </c>
      <c r="KL88" s="5">
        <v>10</v>
      </c>
      <c r="KM88" s="5">
        <v>361</v>
      </c>
    </row>
    <row r="89" spans="1:299" x14ac:dyDescent="0.25">
      <c r="A89" s="2"/>
      <c r="B89" s="5">
        <v>11</v>
      </c>
      <c r="C89" s="5">
        <v>209</v>
      </c>
      <c r="D89" s="5">
        <v>11</v>
      </c>
      <c r="E89" s="5">
        <v>217</v>
      </c>
      <c r="F89" s="5">
        <v>11</v>
      </c>
      <c r="G89" s="5">
        <v>216</v>
      </c>
      <c r="H89" s="5">
        <v>11</v>
      </c>
      <c r="I89" s="5">
        <v>214</v>
      </c>
      <c r="L89" s="5">
        <v>11</v>
      </c>
      <c r="M89" s="5">
        <v>214</v>
      </c>
      <c r="N89" s="5">
        <v>11</v>
      </c>
      <c r="O89" s="5">
        <v>199</v>
      </c>
      <c r="P89" s="5">
        <v>11</v>
      </c>
      <c r="Q89" s="5">
        <v>192</v>
      </c>
      <c r="R89" s="5">
        <v>11</v>
      </c>
      <c r="S89" s="5">
        <v>191</v>
      </c>
      <c r="V89" s="5">
        <v>11</v>
      </c>
      <c r="W89" s="5">
        <v>199</v>
      </c>
      <c r="X89" s="5">
        <v>11</v>
      </c>
      <c r="Y89" s="5">
        <v>214</v>
      </c>
      <c r="Z89" s="5">
        <v>11</v>
      </c>
      <c r="AA89" s="5">
        <v>196</v>
      </c>
      <c r="AB89" s="5">
        <v>11</v>
      </c>
      <c r="AC89" s="5">
        <v>190</v>
      </c>
      <c r="AE89" s="2"/>
      <c r="AF89" s="5">
        <v>11</v>
      </c>
      <c r="AG89" s="5">
        <v>1435</v>
      </c>
      <c r="AH89" s="5">
        <v>11</v>
      </c>
      <c r="AI89" s="5">
        <v>1367</v>
      </c>
      <c r="AJ89" s="5">
        <v>11</v>
      </c>
      <c r="AK89" s="5">
        <v>1181</v>
      </c>
      <c r="AL89" s="5">
        <v>11</v>
      </c>
      <c r="AM89" s="5">
        <v>902</v>
      </c>
      <c r="AP89" s="5">
        <v>11</v>
      </c>
      <c r="AQ89" s="5">
        <v>325</v>
      </c>
      <c r="AR89" s="5">
        <v>11</v>
      </c>
      <c r="AS89" s="5">
        <v>509</v>
      </c>
      <c r="AT89" s="5">
        <v>11</v>
      </c>
      <c r="AU89" s="5">
        <v>3030</v>
      </c>
      <c r="AV89" s="5">
        <v>11</v>
      </c>
      <c r="AW89" s="5">
        <v>295</v>
      </c>
      <c r="AZ89" s="5">
        <v>11</v>
      </c>
      <c r="BA89" s="5">
        <v>1110</v>
      </c>
      <c r="BB89" s="5">
        <v>11</v>
      </c>
      <c r="BC89" s="5">
        <v>2775</v>
      </c>
      <c r="BD89" s="5">
        <v>11</v>
      </c>
      <c r="BE89" s="5">
        <v>3079</v>
      </c>
      <c r="BF89" s="5">
        <v>11</v>
      </c>
      <c r="BG89" s="5">
        <v>5820</v>
      </c>
      <c r="BJ89" s="5">
        <v>11</v>
      </c>
      <c r="BK89" s="5">
        <v>3005</v>
      </c>
      <c r="BL89" s="5">
        <v>11</v>
      </c>
      <c r="BM89" s="5">
        <v>876</v>
      </c>
      <c r="BN89" s="5">
        <v>11</v>
      </c>
      <c r="BO89" s="5">
        <v>489</v>
      </c>
      <c r="BP89" s="5">
        <v>11</v>
      </c>
      <c r="BQ89" s="5">
        <v>866</v>
      </c>
      <c r="BT89" s="5">
        <v>11</v>
      </c>
      <c r="BU89" s="5">
        <v>699</v>
      </c>
      <c r="BV89" s="5">
        <v>11</v>
      </c>
      <c r="BW89" s="5">
        <v>3498</v>
      </c>
      <c r="BX89" s="5">
        <v>11</v>
      </c>
      <c r="BY89" s="5">
        <v>538</v>
      </c>
      <c r="BZ89" s="5">
        <v>11</v>
      </c>
      <c r="CA89" s="5">
        <v>504</v>
      </c>
      <c r="CC89" s="2"/>
      <c r="CD89" s="5">
        <v>11</v>
      </c>
      <c r="CE89" s="5">
        <v>600</v>
      </c>
      <c r="CF89" s="5">
        <v>11</v>
      </c>
      <c r="CG89" s="5">
        <v>532</v>
      </c>
      <c r="CH89" s="5">
        <v>11</v>
      </c>
      <c r="CI89" s="5">
        <v>967</v>
      </c>
      <c r="CJ89" s="5">
        <v>11</v>
      </c>
      <c r="CK89" s="5">
        <v>1891</v>
      </c>
      <c r="CN89" s="5">
        <v>11</v>
      </c>
      <c r="CO89" s="5">
        <v>5628</v>
      </c>
      <c r="CP89" s="5">
        <v>11</v>
      </c>
      <c r="CQ89" s="5">
        <v>612</v>
      </c>
      <c r="CR89" s="5">
        <v>11</v>
      </c>
      <c r="CS89" s="5">
        <v>710</v>
      </c>
      <c r="CT89" s="5">
        <v>11</v>
      </c>
      <c r="CU89" s="5">
        <v>412</v>
      </c>
      <c r="CX89" s="5">
        <v>11</v>
      </c>
      <c r="CY89" s="5">
        <v>978</v>
      </c>
      <c r="CZ89" s="5">
        <v>11</v>
      </c>
      <c r="DA89" s="5">
        <v>1139</v>
      </c>
      <c r="DB89" s="5">
        <v>11</v>
      </c>
      <c r="DC89" s="5">
        <v>938</v>
      </c>
      <c r="DD89" s="5">
        <v>11</v>
      </c>
      <c r="DE89" s="5">
        <v>886</v>
      </c>
      <c r="DH89" s="5">
        <v>11</v>
      </c>
      <c r="DI89" s="5">
        <v>583</v>
      </c>
      <c r="DJ89" s="5">
        <v>11</v>
      </c>
      <c r="DK89" s="5">
        <v>451</v>
      </c>
      <c r="DL89" s="5">
        <v>11</v>
      </c>
      <c r="DM89" s="5">
        <v>660</v>
      </c>
      <c r="DN89" s="5">
        <v>11</v>
      </c>
      <c r="DO89" s="5">
        <v>449</v>
      </c>
      <c r="DQ89" s="2"/>
      <c r="DR89" s="5">
        <v>11</v>
      </c>
      <c r="DS89" s="5">
        <v>177</v>
      </c>
      <c r="DT89" s="5">
        <v>11</v>
      </c>
      <c r="DU89" s="5">
        <v>175</v>
      </c>
      <c r="DV89" s="5">
        <v>11</v>
      </c>
      <c r="DW89" s="5">
        <v>186</v>
      </c>
      <c r="DX89" s="5">
        <v>11</v>
      </c>
      <c r="DY89" s="5">
        <v>175</v>
      </c>
      <c r="EB89" s="5">
        <v>11</v>
      </c>
      <c r="EC89" s="5">
        <v>203</v>
      </c>
      <c r="ED89" s="5">
        <v>11</v>
      </c>
      <c r="EE89" s="5">
        <v>203</v>
      </c>
      <c r="EF89" s="5">
        <v>11</v>
      </c>
      <c r="EG89" s="5">
        <v>198</v>
      </c>
      <c r="EH89" s="5">
        <v>11</v>
      </c>
      <c r="EI89" s="5">
        <v>241</v>
      </c>
      <c r="EL89" s="5">
        <v>11</v>
      </c>
      <c r="EM89" s="5">
        <v>201</v>
      </c>
      <c r="EN89" s="5">
        <v>11</v>
      </c>
      <c r="EO89" s="5">
        <v>179</v>
      </c>
      <c r="EP89" s="5">
        <v>11</v>
      </c>
      <c r="EQ89" s="5">
        <v>186</v>
      </c>
      <c r="ER89" s="5">
        <v>11</v>
      </c>
      <c r="ES89" s="5">
        <v>238</v>
      </c>
      <c r="EU89" s="2"/>
      <c r="EV89" s="5">
        <v>11</v>
      </c>
      <c r="EW89" s="5">
        <v>189</v>
      </c>
      <c r="EX89" s="5">
        <v>11</v>
      </c>
      <c r="EY89" s="5">
        <v>201</v>
      </c>
      <c r="EZ89" s="5">
        <v>11</v>
      </c>
      <c r="FA89" s="5">
        <v>198</v>
      </c>
      <c r="FB89" s="5">
        <v>11</v>
      </c>
      <c r="FC89" s="5">
        <v>186</v>
      </c>
      <c r="FF89" s="5">
        <v>11</v>
      </c>
      <c r="FG89" s="5">
        <v>235</v>
      </c>
      <c r="FH89" s="5">
        <v>11</v>
      </c>
      <c r="FI89" s="5">
        <v>311</v>
      </c>
      <c r="FJ89" s="5">
        <v>11</v>
      </c>
      <c r="FK89" s="5">
        <v>302</v>
      </c>
      <c r="FL89" s="5">
        <v>11</v>
      </c>
      <c r="FM89" s="5">
        <v>338</v>
      </c>
      <c r="FP89" s="5">
        <v>11</v>
      </c>
      <c r="FQ89" s="5">
        <v>207</v>
      </c>
      <c r="FR89" s="5">
        <v>11</v>
      </c>
      <c r="FS89" s="5">
        <v>206</v>
      </c>
      <c r="FT89" s="5">
        <v>11</v>
      </c>
      <c r="FU89" s="5">
        <v>200</v>
      </c>
      <c r="FV89" s="5">
        <v>11</v>
      </c>
      <c r="FW89" s="5">
        <v>202</v>
      </c>
      <c r="FY89" s="2"/>
      <c r="FZ89" s="5">
        <v>11</v>
      </c>
      <c r="GA89" s="5">
        <v>339</v>
      </c>
      <c r="GB89" s="5">
        <v>11</v>
      </c>
      <c r="GC89" s="5">
        <v>359</v>
      </c>
      <c r="GD89" s="5">
        <v>11</v>
      </c>
      <c r="GE89" s="5">
        <v>396</v>
      </c>
      <c r="GF89" s="5">
        <v>11</v>
      </c>
      <c r="GG89" s="5">
        <v>446</v>
      </c>
      <c r="GJ89" s="5">
        <v>11</v>
      </c>
      <c r="GK89" s="5">
        <v>244</v>
      </c>
      <c r="GL89" s="5">
        <v>11</v>
      </c>
      <c r="GM89" s="5">
        <v>235</v>
      </c>
      <c r="GN89" s="5">
        <v>11</v>
      </c>
      <c r="GO89" s="5">
        <v>236</v>
      </c>
      <c r="GP89" s="5">
        <v>11</v>
      </c>
      <c r="GQ89" s="5">
        <v>271</v>
      </c>
      <c r="GT89" s="5">
        <v>11</v>
      </c>
      <c r="GU89" s="5">
        <v>178</v>
      </c>
      <c r="GV89" s="5">
        <v>11</v>
      </c>
      <c r="GW89" s="5">
        <v>183</v>
      </c>
      <c r="GX89" s="5">
        <v>11</v>
      </c>
      <c r="GY89" s="5">
        <v>182</v>
      </c>
      <c r="GZ89" s="5">
        <v>11</v>
      </c>
      <c r="HA89" s="5">
        <v>175</v>
      </c>
      <c r="HC89" s="2"/>
      <c r="HD89" s="5">
        <v>11</v>
      </c>
      <c r="HE89" s="5">
        <v>191</v>
      </c>
      <c r="HF89" s="5">
        <v>11</v>
      </c>
      <c r="HG89" s="5">
        <v>186</v>
      </c>
      <c r="HH89" s="5">
        <v>11</v>
      </c>
      <c r="HI89" s="5">
        <v>196</v>
      </c>
      <c r="HJ89" s="5">
        <v>11</v>
      </c>
      <c r="HK89" s="5">
        <v>188</v>
      </c>
      <c r="HN89" s="5">
        <v>11</v>
      </c>
      <c r="HO89" s="5">
        <v>262</v>
      </c>
      <c r="HP89" s="5">
        <v>11</v>
      </c>
      <c r="HQ89" s="5">
        <v>259</v>
      </c>
      <c r="HR89" s="5">
        <v>11</v>
      </c>
      <c r="HS89" s="5">
        <v>267</v>
      </c>
      <c r="HT89" s="5">
        <v>11</v>
      </c>
      <c r="HU89" s="5">
        <v>288</v>
      </c>
      <c r="HX89" s="5">
        <v>11</v>
      </c>
      <c r="HY89" s="5">
        <v>216</v>
      </c>
      <c r="HZ89" s="5">
        <v>11</v>
      </c>
      <c r="IA89" s="5">
        <v>206</v>
      </c>
      <c r="IB89" s="5">
        <v>11</v>
      </c>
      <c r="IC89" s="5">
        <v>205</v>
      </c>
      <c r="ID89" s="5">
        <v>11</v>
      </c>
      <c r="IE89" s="5">
        <v>216</v>
      </c>
      <c r="IG89" s="2"/>
      <c r="IH89" s="5">
        <v>11</v>
      </c>
      <c r="II89" s="5">
        <v>1579</v>
      </c>
      <c r="IJ89" s="5">
        <v>11</v>
      </c>
      <c r="IK89" s="5">
        <v>428</v>
      </c>
      <c r="IL89" s="5">
        <v>11</v>
      </c>
      <c r="IM89" s="5">
        <v>3131</v>
      </c>
      <c r="IN89" s="5">
        <v>11</v>
      </c>
      <c r="IO89" s="5">
        <v>1565</v>
      </c>
      <c r="IR89" s="5">
        <v>11</v>
      </c>
      <c r="IS89" s="5">
        <v>2619</v>
      </c>
      <c r="IT89" s="5">
        <v>11</v>
      </c>
      <c r="IU89" s="5">
        <v>1246</v>
      </c>
      <c r="IV89" s="5">
        <v>11</v>
      </c>
      <c r="IW89" s="5">
        <v>2645</v>
      </c>
      <c r="IX89" s="5">
        <v>11</v>
      </c>
      <c r="IY89" s="5">
        <v>1176</v>
      </c>
      <c r="JB89" s="5">
        <v>11</v>
      </c>
      <c r="JC89" s="5">
        <v>545</v>
      </c>
      <c r="JD89" s="5">
        <v>11</v>
      </c>
      <c r="JE89" s="5">
        <v>893</v>
      </c>
      <c r="JF89" s="5">
        <v>11</v>
      </c>
      <c r="JG89" s="5">
        <v>984</v>
      </c>
      <c r="JH89" s="5">
        <v>11</v>
      </c>
      <c r="JI89" s="5">
        <v>1662</v>
      </c>
      <c r="JK89" s="2"/>
      <c r="JL89" s="5">
        <v>11</v>
      </c>
      <c r="JM89" s="5">
        <v>418</v>
      </c>
      <c r="JN89" s="5">
        <v>11</v>
      </c>
      <c r="JO89" s="5">
        <v>1192</v>
      </c>
      <c r="JP89" s="5">
        <v>11</v>
      </c>
      <c r="JQ89" s="5">
        <v>477</v>
      </c>
      <c r="JR89" s="5">
        <v>11</v>
      </c>
      <c r="JS89" s="5">
        <v>667</v>
      </c>
      <c r="JV89" s="5">
        <v>11</v>
      </c>
      <c r="JW89" s="5">
        <v>201</v>
      </c>
      <c r="JX89" s="5">
        <v>11</v>
      </c>
      <c r="JY89" s="5">
        <v>180</v>
      </c>
      <c r="JZ89" s="5">
        <v>11</v>
      </c>
      <c r="KA89" s="5">
        <v>200</v>
      </c>
      <c r="KB89" s="5">
        <v>11</v>
      </c>
      <c r="KC89" s="5">
        <v>165</v>
      </c>
      <c r="KF89" s="5">
        <v>11</v>
      </c>
      <c r="KG89" s="5">
        <v>338</v>
      </c>
      <c r="KH89" s="5">
        <v>11</v>
      </c>
      <c r="KI89" s="5">
        <v>384</v>
      </c>
      <c r="KJ89" s="5">
        <v>11</v>
      </c>
      <c r="KK89" s="5">
        <v>577</v>
      </c>
      <c r="KL89" s="5">
        <v>11</v>
      </c>
      <c r="KM89" s="5">
        <v>368</v>
      </c>
    </row>
    <row r="90" spans="1:299" x14ac:dyDescent="0.25">
      <c r="A90" s="2"/>
      <c r="B90" s="5">
        <v>12</v>
      </c>
      <c r="C90" s="5">
        <v>217</v>
      </c>
      <c r="D90" s="5">
        <v>12</v>
      </c>
      <c r="E90" s="5">
        <v>207</v>
      </c>
      <c r="F90" s="5">
        <v>12</v>
      </c>
      <c r="G90" s="5">
        <v>212</v>
      </c>
      <c r="H90" s="5">
        <v>12</v>
      </c>
      <c r="I90" s="5">
        <v>216</v>
      </c>
      <c r="L90" s="5">
        <v>12</v>
      </c>
      <c r="M90" s="5">
        <v>195</v>
      </c>
      <c r="N90" s="5">
        <v>12</v>
      </c>
      <c r="O90" s="5">
        <v>203</v>
      </c>
      <c r="P90" s="5">
        <v>12</v>
      </c>
      <c r="Q90" s="5">
        <v>190</v>
      </c>
      <c r="R90" s="5">
        <v>12</v>
      </c>
      <c r="S90" s="5">
        <v>189</v>
      </c>
      <c r="V90" s="5">
        <v>12</v>
      </c>
      <c r="W90" s="5">
        <v>191</v>
      </c>
      <c r="X90" s="5">
        <v>12</v>
      </c>
      <c r="Y90" s="5">
        <v>199</v>
      </c>
      <c r="Z90" s="5">
        <v>12</v>
      </c>
      <c r="AA90" s="5">
        <v>197</v>
      </c>
      <c r="AB90" s="5">
        <v>12</v>
      </c>
      <c r="AC90" s="5">
        <v>199</v>
      </c>
      <c r="AE90" s="2"/>
      <c r="AF90" s="5">
        <v>12</v>
      </c>
      <c r="AG90" s="5">
        <v>1230</v>
      </c>
      <c r="AH90" s="5">
        <v>12</v>
      </c>
      <c r="AI90" s="5">
        <v>1294</v>
      </c>
      <c r="AJ90" s="5">
        <v>12</v>
      </c>
      <c r="AK90" s="5">
        <v>1279</v>
      </c>
      <c r="AL90" s="5">
        <v>12</v>
      </c>
      <c r="AM90" s="5">
        <v>917</v>
      </c>
      <c r="AP90" s="5">
        <v>12</v>
      </c>
      <c r="AQ90" s="5">
        <v>4439</v>
      </c>
      <c r="AR90" s="5">
        <v>12</v>
      </c>
      <c r="AS90" s="5">
        <v>283</v>
      </c>
      <c r="AT90" s="5">
        <v>12</v>
      </c>
      <c r="AU90" s="5">
        <v>356</v>
      </c>
      <c r="AV90" s="5">
        <v>12</v>
      </c>
      <c r="AW90" s="5">
        <v>271</v>
      </c>
      <c r="AZ90" s="5">
        <v>12</v>
      </c>
      <c r="BA90" s="5">
        <v>848</v>
      </c>
      <c r="BB90" s="5">
        <v>12</v>
      </c>
      <c r="BC90" s="5">
        <v>2355</v>
      </c>
      <c r="BD90" s="5">
        <v>12</v>
      </c>
      <c r="BE90" s="5">
        <v>4643</v>
      </c>
      <c r="BF90" s="5">
        <v>12</v>
      </c>
      <c r="BG90" s="5">
        <v>445</v>
      </c>
      <c r="BJ90" s="5">
        <v>12</v>
      </c>
      <c r="BK90" s="5">
        <v>544</v>
      </c>
      <c r="BL90" s="5">
        <v>12</v>
      </c>
      <c r="BM90" s="5">
        <v>814</v>
      </c>
      <c r="BN90" s="5">
        <v>12</v>
      </c>
      <c r="BO90" s="5">
        <v>881</v>
      </c>
      <c r="BP90" s="5">
        <v>12</v>
      </c>
      <c r="BQ90" s="5">
        <v>989</v>
      </c>
      <c r="BT90" s="5">
        <v>12</v>
      </c>
      <c r="BU90" s="5">
        <v>2096</v>
      </c>
      <c r="BV90" s="5">
        <v>12</v>
      </c>
      <c r="BW90" s="5">
        <v>6674</v>
      </c>
      <c r="BX90" s="5">
        <v>12</v>
      </c>
      <c r="BY90" s="5">
        <v>702</v>
      </c>
      <c r="BZ90" s="5">
        <v>12</v>
      </c>
      <c r="CA90" s="5">
        <v>1825</v>
      </c>
      <c r="CC90" s="2"/>
      <c r="CD90" s="5">
        <v>12</v>
      </c>
      <c r="CE90" s="5">
        <v>638</v>
      </c>
      <c r="CF90" s="5">
        <v>12</v>
      </c>
      <c r="CG90" s="5">
        <v>1189</v>
      </c>
      <c r="CH90" s="5">
        <v>12</v>
      </c>
      <c r="CI90" s="5">
        <v>2742</v>
      </c>
      <c r="CJ90" s="5">
        <v>12</v>
      </c>
      <c r="CK90" s="5">
        <v>1123</v>
      </c>
      <c r="CN90" s="5">
        <v>12</v>
      </c>
      <c r="CO90" s="5">
        <v>5977</v>
      </c>
      <c r="CP90" s="5">
        <v>12</v>
      </c>
      <c r="CQ90" s="5">
        <v>379</v>
      </c>
      <c r="CR90" s="5">
        <v>12</v>
      </c>
      <c r="CS90" s="5">
        <v>2232</v>
      </c>
      <c r="CT90" s="5">
        <v>12</v>
      </c>
      <c r="CU90" s="5">
        <v>474</v>
      </c>
      <c r="CX90" s="5">
        <v>12</v>
      </c>
      <c r="CY90" s="5">
        <v>935</v>
      </c>
      <c r="CZ90" s="5">
        <v>12</v>
      </c>
      <c r="DA90" s="5">
        <v>1139</v>
      </c>
      <c r="DB90" s="5">
        <v>12</v>
      </c>
      <c r="DC90" s="5">
        <v>980</v>
      </c>
      <c r="DD90" s="5">
        <v>12</v>
      </c>
      <c r="DE90" s="5">
        <v>904</v>
      </c>
      <c r="DH90" s="5">
        <v>12</v>
      </c>
      <c r="DI90" s="5">
        <v>2658</v>
      </c>
      <c r="DJ90" s="5">
        <v>12</v>
      </c>
      <c r="DK90" s="5">
        <v>1309</v>
      </c>
      <c r="DL90" s="5">
        <v>12</v>
      </c>
      <c r="DM90" s="5">
        <v>453</v>
      </c>
      <c r="DN90" s="5">
        <v>12</v>
      </c>
      <c r="DO90" s="5">
        <v>607</v>
      </c>
      <c r="DQ90" s="2"/>
      <c r="DR90" s="5">
        <v>12</v>
      </c>
      <c r="DS90" s="5">
        <v>192</v>
      </c>
      <c r="DT90" s="5">
        <v>12</v>
      </c>
      <c r="DU90" s="5">
        <v>179</v>
      </c>
      <c r="DV90" s="5">
        <v>12</v>
      </c>
      <c r="DW90" s="5">
        <v>175</v>
      </c>
      <c r="DX90" s="5">
        <v>12</v>
      </c>
      <c r="DY90" s="5">
        <v>181</v>
      </c>
      <c r="EB90" s="5">
        <v>12</v>
      </c>
      <c r="EC90" s="5">
        <v>196</v>
      </c>
      <c r="ED90" s="5">
        <v>12</v>
      </c>
      <c r="EE90" s="5">
        <v>214</v>
      </c>
      <c r="EF90" s="5">
        <v>12</v>
      </c>
      <c r="EG90" s="5">
        <v>204</v>
      </c>
      <c r="EH90" s="5">
        <v>12</v>
      </c>
      <c r="EI90" s="5">
        <v>224</v>
      </c>
      <c r="EL90" s="5">
        <v>12</v>
      </c>
      <c r="EM90" s="5">
        <v>193</v>
      </c>
      <c r="EN90" s="5">
        <v>12</v>
      </c>
      <c r="EO90" s="5">
        <v>180</v>
      </c>
      <c r="EP90" s="5">
        <v>12</v>
      </c>
      <c r="EQ90" s="5">
        <v>226</v>
      </c>
      <c r="ER90" s="5">
        <v>12</v>
      </c>
      <c r="ES90" s="5">
        <v>191</v>
      </c>
      <c r="EU90" s="2"/>
      <c r="EV90" s="5">
        <v>12</v>
      </c>
      <c r="EW90" s="5">
        <v>191</v>
      </c>
      <c r="EX90" s="5">
        <v>12</v>
      </c>
      <c r="EY90" s="5">
        <v>186</v>
      </c>
      <c r="EZ90" s="5">
        <v>12</v>
      </c>
      <c r="FA90" s="5">
        <v>190</v>
      </c>
      <c r="FB90" s="5">
        <v>12</v>
      </c>
      <c r="FC90" s="5">
        <v>197</v>
      </c>
      <c r="FF90" s="5">
        <v>12</v>
      </c>
      <c r="FG90" s="5">
        <v>236</v>
      </c>
      <c r="FH90" s="5">
        <v>12</v>
      </c>
      <c r="FI90" s="5">
        <v>301</v>
      </c>
      <c r="FJ90" s="5">
        <v>12</v>
      </c>
      <c r="FK90" s="5">
        <v>294</v>
      </c>
      <c r="FL90" s="5">
        <v>12</v>
      </c>
      <c r="FM90" s="5">
        <v>321</v>
      </c>
      <c r="FP90" s="5">
        <v>12</v>
      </c>
      <c r="FQ90" s="5">
        <v>208</v>
      </c>
      <c r="FR90" s="5">
        <v>12</v>
      </c>
      <c r="FS90" s="5">
        <v>209</v>
      </c>
      <c r="FT90" s="5">
        <v>12</v>
      </c>
      <c r="FU90" s="5">
        <v>202</v>
      </c>
      <c r="FV90" s="5">
        <v>12</v>
      </c>
      <c r="FW90" s="5">
        <v>198</v>
      </c>
      <c r="FY90" s="2"/>
      <c r="FZ90" s="5">
        <v>12</v>
      </c>
      <c r="GA90" s="5">
        <v>340</v>
      </c>
      <c r="GB90" s="5">
        <v>12</v>
      </c>
      <c r="GC90" s="5">
        <v>353</v>
      </c>
      <c r="GD90" s="5">
        <v>12</v>
      </c>
      <c r="GE90" s="5">
        <v>403</v>
      </c>
      <c r="GF90" s="5">
        <v>12</v>
      </c>
      <c r="GG90" s="5">
        <v>454</v>
      </c>
      <c r="GJ90" s="5">
        <v>12</v>
      </c>
      <c r="GK90" s="5">
        <v>242</v>
      </c>
      <c r="GL90" s="5">
        <v>12</v>
      </c>
      <c r="GM90" s="5">
        <v>238</v>
      </c>
      <c r="GN90" s="5">
        <v>12</v>
      </c>
      <c r="GO90" s="5">
        <v>232</v>
      </c>
      <c r="GP90" s="5">
        <v>12</v>
      </c>
      <c r="GQ90" s="5">
        <v>248</v>
      </c>
      <c r="GT90" s="5">
        <v>12</v>
      </c>
      <c r="GU90" s="5">
        <v>186</v>
      </c>
      <c r="GV90" s="5">
        <v>12</v>
      </c>
      <c r="GW90" s="5">
        <v>189</v>
      </c>
      <c r="GX90" s="5">
        <v>12</v>
      </c>
      <c r="GY90" s="5">
        <v>179</v>
      </c>
      <c r="GZ90" s="5">
        <v>12</v>
      </c>
      <c r="HA90" s="5">
        <v>171</v>
      </c>
      <c r="HC90" s="2"/>
      <c r="HD90" s="5">
        <v>12</v>
      </c>
      <c r="HE90" s="5">
        <v>193</v>
      </c>
      <c r="HF90" s="5">
        <v>12</v>
      </c>
      <c r="HG90" s="5">
        <v>189</v>
      </c>
      <c r="HH90" s="5">
        <v>12</v>
      </c>
      <c r="HI90" s="5">
        <v>192</v>
      </c>
      <c r="HJ90" s="5">
        <v>12</v>
      </c>
      <c r="HK90" s="5">
        <v>186</v>
      </c>
      <c r="HN90" s="5">
        <v>12</v>
      </c>
      <c r="HO90" s="5">
        <v>258</v>
      </c>
      <c r="HP90" s="5">
        <v>12</v>
      </c>
      <c r="HQ90" s="5">
        <v>265</v>
      </c>
      <c r="HR90" s="5">
        <v>12</v>
      </c>
      <c r="HS90" s="5">
        <v>265</v>
      </c>
      <c r="HT90" s="5">
        <v>12</v>
      </c>
      <c r="HU90" s="5">
        <v>287</v>
      </c>
      <c r="HX90" s="5">
        <v>12</v>
      </c>
      <c r="HY90" s="5">
        <v>204</v>
      </c>
      <c r="HZ90" s="5">
        <v>12</v>
      </c>
      <c r="IA90" s="5">
        <v>200</v>
      </c>
      <c r="IB90" s="5">
        <v>12</v>
      </c>
      <c r="IC90" s="5">
        <v>205</v>
      </c>
      <c r="ID90" s="5">
        <v>12</v>
      </c>
      <c r="IE90" s="5">
        <v>212</v>
      </c>
      <c r="IG90" s="2"/>
      <c r="IH90" s="5">
        <v>12</v>
      </c>
      <c r="II90" s="5">
        <v>1568</v>
      </c>
      <c r="IJ90" s="5">
        <v>12</v>
      </c>
      <c r="IK90" s="5">
        <v>425</v>
      </c>
      <c r="IL90" s="5">
        <v>12</v>
      </c>
      <c r="IM90" s="5">
        <v>356</v>
      </c>
      <c r="IN90" s="5">
        <v>12</v>
      </c>
      <c r="IO90" s="5">
        <v>3211</v>
      </c>
      <c r="IR90" s="5">
        <v>12</v>
      </c>
      <c r="IS90" s="5">
        <v>1580</v>
      </c>
      <c r="IT90" s="5">
        <v>12</v>
      </c>
      <c r="IU90" s="5">
        <v>2791</v>
      </c>
      <c r="IV90" s="5">
        <v>12</v>
      </c>
      <c r="IW90" s="5">
        <v>1303</v>
      </c>
      <c r="IX90" s="5">
        <v>12</v>
      </c>
      <c r="IY90" s="5">
        <v>1564</v>
      </c>
      <c r="JB90" s="5">
        <v>12</v>
      </c>
      <c r="JC90" s="5">
        <v>534</v>
      </c>
      <c r="JD90" s="5">
        <v>12</v>
      </c>
      <c r="JE90" s="5">
        <v>746</v>
      </c>
      <c r="JF90" s="5">
        <v>12</v>
      </c>
      <c r="JG90" s="5">
        <v>1367</v>
      </c>
      <c r="JH90" s="5">
        <v>12</v>
      </c>
      <c r="JI90" s="5">
        <v>737</v>
      </c>
      <c r="JK90" s="2"/>
      <c r="JL90" s="5">
        <v>12</v>
      </c>
      <c r="JM90" s="5">
        <v>524</v>
      </c>
      <c r="JN90" s="5">
        <v>12</v>
      </c>
      <c r="JO90" s="5">
        <v>724</v>
      </c>
      <c r="JP90" s="5">
        <v>12</v>
      </c>
      <c r="JQ90" s="5">
        <v>394</v>
      </c>
      <c r="JR90" s="5">
        <v>12</v>
      </c>
      <c r="JS90" s="5">
        <v>891</v>
      </c>
      <c r="JV90" s="5">
        <v>12</v>
      </c>
      <c r="JW90" s="5">
        <v>180</v>
      </c>
      <c r="JX90" s="5">
        <v>12</v>
      </c>
      <c r="JY90" s="5">
        <v>181</v>
      </c>
      <c r="JZ90" s="5">
        <v>12</v>
      </c>
      <c r="KA90" s="5">
        <v>204</v>
      </c>
      <c r="KB90" s="5">
        <v>12</v>
      </c>
      <c r="KC90" s="5">
        <v>191</v>
      </c>
      <c r="KF90" s="5">
        <v>12</v>
      </c>
      <c r="KG90" s="5">
        <v>322</v>
      </c>
      <c r="KH90" s="5">
        <v>12</v>
      </c>
      <c r="KI90" s="5">
        <v>438</v>
      </c>
      <c r="KJ90" s="5">
        <v>12</v>
      </c>
      <c r="KK90" s="5">
        <v>373</v>
      </c>
      <c r="KL90" s="5">
        <v>12</v>
      </c>
      <c r="KM90" s="5">
        <v>346</v>
      </c>
    </row>
    <row r="91" spans="1:299" x14ac:dyDescent="0.25">
      <c r="A91" s="2"/>
      <c r="B91" s="5">
        <v>13</v>
      </c>
      <c r="C91" s="5">
        <v>205</v>
      </c>
      <c r="D91" s="5">
        <v>13</v>
      </c>
      <c r="E91" s="5">
        <v>204</v>
      </c>
      <c r="F91" s="5">
        <v>13</v>
      </c>
      <c r="G91" s="5">
        <v>214</v>
      </c>
      <c r="H91" s="5">
        <v>13</v>
      </c>
      <c r="I91" s="5">
        <v>259</v>
      </c>
      <c r="L91" s="5">
        <v>13</v>
      </c>
      <c r="M91" s="5">
        <v>179</v>
      </c>
      <c r="N91" s="5">
        <v>13</v>
      </c>
      <c r="O91" s="5">
        <v>198</v>
      </c>
      <c r="P91" s="5">
        <v>13</v>
      </c>
      <c r="Q91" s="5">
        <v>185</v>
      </c>
      <c r="R91" s="5">
        <v>13</v>
      </c>
      <c r="S91" s="5">
        <v>195</v>
      </c>
      <c r="V91" s="5">
        <v>13</v>
      </c>
      <c r="W91" s="5">
        <v>194</v>
      </c>
      <c r="X91" s="5">
        <v>13</v>
      </c>
      <c r="Y91" s="5">
        <v>199</v>
      </c>
      <c r="Z91" s="5">
        <v>13</v>
      </c>
      <c r="AA91" s="5">
        <v>194</v>
      </c>
      <c r="AB91" s="5">
        <v>13</v>
      </c>
      <c r="AC91" s="5">
        <v>189</v>
      </c>
      <c r="AE91" s="2"/>
      <c r="AF91" s="5">
        <v>13</v>
      </c>
      <c r="AG91" s="5">
        <v>1364</v>
      </c>
      <c r="AH91" s="5">
        <v>13</v>
      </c>
      <c r="AI91" s="5">
        <v>1414</v>
      </c>
      <c r="AJ91" s="5">
        <v>13</v>
      </c>
      <c r="AK91" s="5">
        <v>1265</v>
      </c>
      <c r="AL91" s="5">
        <v>13</v>
      </c>
      <c r="AM91" s="5">
        <v>895</v>
      </c>
      <c r="AP91" s="5">
        <v>13</v>
      </c>
      <c r="AQ91" s="5">
        <v>1551</v>
      </c>
      <c r="AR91" s="5">
        <v>13</v>
      </c>
      <c r="AS91" s="5">
        <v>315</v>
      </c>
      <c r="AT91" s="5">
        <v>13</v>
      </c>
      <c r="AU91" s="5">
        <v>447</v>
      </c>
      <c r="AV91" s="5">
        <v>13</v>
      </c>
      <c r="AW91" s="5">
        <v>262</v>
      </c>
      <c r="AZ91" s="5">
        <v>13</v>
      </c>
      <c r="BA91" s="5">
        <v>2286</v>
      </c>
      <c r="BB91" s="5">
        <v>13</v>
      </c>
      <c r="BC91" s="5">
        <v>12206</v>
      </c>
      <c r="BD91" s="5">
        <v>13</v>
      </c>
      <c r="BE91" s="5">
        <v>5120</v>
      </c>
      <c r="BF91" s="5">
        <v>13</v>
      </c>
      <c r="BG91" s="5">
        <v>477</v>
      </c>
      <c r="BJ91" s="5">
        <v>13</v>
      </c>
      <c r="BK91" s="5">
        <v>1738</v>
      </c>
      <c r="BL91" s="5">
        <v>13</v>
      </c>
      <c r="BM91" s="5">
        <v>3035</v>
      </c>
      <c r="BN91" s="5">
        <v>13</v>
      </c>
      <c r="BO91" s="5">
        <v>2292</v>
      </c>
      <c r="BP91" s="5">
        <v>13</v>
      </c>
      <c r="BQ91" s="5">
        <v>1520</v>
      </c>
      <c r="BT91" s="5">
        <v>13</v>
      </c>
      <c r="BU91" s="5">
        <v>495</v>
      </c>
      <c r="BV91" s="5">
        <v>13</v>
      </c>
      <c r="BW91" s="5">
        <v>1033</v>
      </c>
      <c r="BX91" s="5">
        <v>13</v>
      </c>
      <c r="BY91" s="5">
        <v>715</v>
      </c>
      <c r="BZ91" s="5">
        <v>13</v>
      </c>
      <c r="CA91" s="5">
        <v>1474</v>
      </c>
      <c r="CC91" s="2"/>
      <c r="CD91" s="5">
        <v>13</v>
      </c>
      <c r="CE91" s="5">
        <v>976</v>
      </c>
      <c r="CF91" s="5">
        <v>13</v>
      </c>
      <c r="CG91" s="5">
        <v>518</v>
      </c>
      <c r="CH91" s="5">
        <v>13</v>
      </c>
      <c r="CI91" s="5">
        <v>1252</v>
      </c>
      <c r="CJ91" s="5">
        <v>13</v>
      </c>
      <c r="CK91" s="5">
        <v>1314</v>
      </c>
      <c r="CN91" s="5">
        <v>13</v>
      </c>
      <c r="CO91" s="5">
        <v>12487</v>
      </c>
      <c r="CP91" s="5">
        <v>13</v>
      </c>
      <c r="CQ91" s="5">
        <v>377</v>
      </c>
      <c r="CR91" s="5">
        <v>13</v>
      </c>
      <c r="CS91" s="5">
        <v>604</v>
      </c>
      <c r="CT91" s="5">
        <v>13</v>
      </c>
      <c r="CU91" s="5">
        <v>383</v>
      </c>
      <c r="CX91" s="5">
        <v>13</v>
      </c>
      <c r="CY91" s="5">
        <v>936</v>
      </c>
      <c r="CZ91" s="5">
        <v>13</v>
      </c>
      <c r="DA91" s="5">
        <v>1150</v>
      </c>
      <c r="DB91" s="5">
        <v>13</v>
      </c>
      <c r="DC91" s="5">
        <v>10792</v>
      </c>
      <c r="DD91" s="5">
        <v>13</v>
      </c>
      <c r="DE91" s="5">
        <v>7073</v>
      </c>
      <c r="DH91" s="5">
        <v>13</v>
      </c>
      <c r="DI91" s="5">
        <v>1156</v>
      </c>
      <c r="DJ91" s="5">
        <v>13</v>
      </c>
      <c r="DK91" s="5">
        <v>512</v>
      </c>
      <c r="DL91" s="5">
        <v>13</v>
      </c>
      <c r="DM91" s="5">
        <v>400</v>
      </c>
      <c r="DN91" s="5">
        <v>13</v>
      </c>
      <c r="DO91" s="5">
        <v>1256</v>
      </c>
      <c r="DQ91" s="2"/>
      <c r="DR91" s="5">
        <v>13</v>
      </c>
      <c r="DS91" s="5">
        <v>180</v>
      </c>
      <c r="DT91" s="5">
        <v>13</v>
      </c>
      <c r="DU91" s="5">
        <v>171</v>
      </c>
      <c r="DV91" s="5">
        <v>13</v>
      </c>
      <c r="DW91" s="5">
        <v>182</v>
      </c>
      <c r="DX91" s="5">
        <v>13</v>
      </c>
      <c r="DY91" s="5">
        <v>171</v>
      </c>
      <c r="EB91" s="5">
        <v>13</v>
      </c>
      <c r="EC91" s="5">
        <v>193</v>
      </c>
      <c r="ED91" s="5">
        <v>13</v>
      </c>
      <c r="EE91" s="5">
        <v>218</v>
      </c>
      <c r="EF91" s="5">
        <v>13</v>
      </c>
      <c r="EG91" s="5">
        <v>214</v>
      </c>
      <c r="EH91" s="5">
        <v>13</v>
      </c>
      <c r="EI91" s="5">
        <v>221</v>
      </c>
      <c r="EL91" s="5">
        <v>13</v>
      </c>
      <c r="EM91" s="5">
        <v>196</v>
      </c>
      <c r="EN91" s="5">
        <v>13</v>
      </c>
      <c r="EO91" s="5">
        <v>199</v>
      </c>
      <c r="EP91" s="5">
        <v>13</v>
      </c>
      <c r="EQ91" s="5">
        <v>189</v>
      </c>
      <c r="ER91" s="5">
        <v>13</v>
      </c>
      <c r="ES91" s="5">
        <v>202</v>
      </c>
      <c r="EU91" s="2"/>
      <c r="EV91" s="5">
        <v>13</v>
      </c>
      <c r="EW91" s="5">
        <v>210</v>
      </c>
      <c r="EX91" s="5">
        <v>13</v>
      </c>
      <c r="EY91" s="5">
        <v>197</v>
      </c>
      <c r="EZ91" s="5">
        <v>13</v>
      </c>
      <c r="FA91" s="5">
        <v>202</v>
      </c>
      <c r="FB91" s="5">
        <v>13</v>
      </c>
      <c r="FC91" s="5">
        <v>195</v>
      </c>
      <c r="FF91" s="5">
        <v>13</v>
      </c>
      <c r="FG91" s="5">
        <v>228</v>
      </c>
      <c r="FH91" s="5">
        <v>13</v>
      </c>
      <c r="FI91" s="5">
        <v>297</v>
      </c>
      <c r="FJ91" s="5">
        <v>13</v>
      </c>
      <c r="FK91" s="5">
        <v>292</v>
      </c>
      <c r="FL91" s="5">
        <v>13</v>
      </c>
      <c r="FM91" s="5">
        <v>341</v>
      </c>
      <c r="FP91" s="5">
        <v>13</v>
      </c>
      <c r="FQ91" s="5">
        <v>209</v>
      </c>
      <c r="FR91" s="5">
        <v>13</v>
      </c>
      <c r="FS91" s="5">
        <v>198</v>
      </c>
      <c r="FT91" s="5">
        <v>13</v>
      </c>
      <c r="FU91" s="5">
        <v>200</v>
      </c>
      <c r="FV91" s="5">
        <v>13</v>
      </c>
      <c r="FW91" s="5">
        <v>194</v>
      </c>
      <c r="FY91" s="2"/>
      <c r="FZ91" s="5">
        <v>13</v>
      </c>
      <c r="GA91" s="5">
        <v>338</v>
      </c>
      <c r="GB91" s="5">
        <v>13</v>
      </c>
      <c r="GC91" s="5">
        <v>358</v>
      </c>
      <c r="GD91" s="5">
        <v>13</v>
      </c>
      <c r="GE91" s="5">
        <v>387</v>
      </c>
      <c r="GF91" s="5">
        <v>13</v>
      </c>
      <c r="GG91" s="5">
        <v>426</v>
      </c>
      <c r="GJ91" s="5">
        <v>13</v>
      </c>
      <c r="GK91" s="5">
        <v>228</v>
      </c>
      <c r="GL91" s="5">
        <v>13</v>
      </c>
      <c r="GM91" s="5">
        <v>231</v>
      </c>
      <c r="GN91" s="5">
        <v>13</v>
      </c>
      <c r="GO91" s="5">
        <v>234</v>
      </c>
      <c r="GP91" s="5">
        <v>13</v>
      </c>
      <c r="GQ91" s="5">
        <v>242</v>
      </c>
      <c r="GT91" s="5">
        <v>13</v>
      </c>
      <c r="GU91" s="5">
        <v>181</v>
      </c>
      <c r="GV91" s="5">
        <v>13</v>
      </c>
      <c r="GW91" s="5">
        <v>172</v>
      </c>
      <c r="GX91" s="5">
        <v>13</v>
      </c>
      <c r="GY91" s="5">
        <v>171</v>
      </c>
      <c r="GZ91" s="5">
        <v>13</v>
      </c>
      <c r="HA91" s="5">
        <v>181</v>
      </c>
      <c r="HC91" s="2"/>
      <c r="HD91" s="5">
        <v>13</v>
      </c>
      <c r="HE91" s="5">
        <v>192</v>
      </c>
      <c r="HF91" s="5">
        <v>13</v>
      </c>
      <c r="HG91" s="5">
        <v>200</v>
      </c>
      <c r="HH91" s="5">
        <v>13</v>
      </c>
      <c r="HI91" s="5">
        <v>186</v>
      </c>
      <c r="HJ91" s="5">
        <v>13</v>
      </c>
      <c r="HK91" s="5">
        <v>189</v>
      </c>
      <c r="HN91" s="5">
        <v>13</v>
      </c>
      <c r="HO91" s="5">
        <v>254</v>
      </c>
      <c r="HP91" s="5">
        <v>13</v>
      </c>
      <c r="HQ91" s="5">
        <v>274</v>
      </c>
      <c r="HR91" s="5">
        <v>13</v>
      </c>
      <c r="HS91" s="5">
        <v>271</v>
      </c>
      <c r="HT91" s="5">
        <v>13</v>
      </c>
      <c r="HU91" s="5">
        <v>293</v>
      </c>
      <c r="HX91" s="5">
        <v>13</v>
      </c>
      <c r="HY91" s="5">
        <v>208</v>
      </c>
      <c r="HZ91" s="5">
        <v>13</v>
      </c>
      <c r="IA91" s="5">
        <v>192</v>
      </c>
      <c r="IB91" s="5">
        <v>13</v>
      </c>
      <c r="IC91" s="5">
        <v>209</v>
      </c>
      <c r="ID91" s="5">
        <v>13</v>
      </c>
      <c r="IE91" s="5">
        <v>212</v>
      </c>
      <c r="IG91" s="2"/>
      <c r="IH91" s="5">
        <v>13</v>
      </c>
      <c r="II91" s="5">
        <v>3354</v>
      </c>
      <c r="IJ91" s="5">
        <v>13</v>
      </c>
      <c r="IK91" s="5">
        <v>881</v>
      </c>
      <c r="IL91" s="5">
        <v>13</v>
      </c>
      <c r="IM91" s="5">
        <v>398</v>
      </c>
      <c r="IN91" s="5">
        <v>13</v>
      </c>
      <c r="IO91" s="5">
        <v>3476</v>
      </c>
      <c r="IR91" s="5">
        <v>13</v>
      </c>
      <c r="IS91" s="5">
        <v>3095</v>
      </c>
      <c r="IT91" s="5">
        <v>13</v>
      </c>
      <c r="IU91" s="5">
        <v>690</v>
      </c>
      <c r="IV91" s="5">
        <v>13</v>
      </c>
      <c r="IW91" s="5">
        <v>5356</v>
      </c>
      <c r="IX91" s="5">
        <v>13</v>
      </c>
      <c r="IY91" s="5">
        <v>828</v>
      </c>
      <c r="JB91" s="5">
        <v>13</v>
      </c>
      <c r="JC91" s="5">
        <v>540</v>
      </c>
      <c r="JD91" s="5">
        <v>13</v>
      </c>
      <c r="JE91" s="5">
        <v>735</v>
      </c>
      <c r="JF91" s="5">
        <v>13</v>
      </c>
      <c r="JG91" s="5">
        <v>1127</v>
      </c>
      <c r="JH91" s="5">
        <v>13</v>
      </c>
      <c r="JI91" s="5">
        <v>1158</v>
      </c>
      <c r="JK91" s="2"/>
      <c r="JL91" s="5">
        <v>13</v>
      </c>
      <c r="JM91" s="5">
        <v>708</v>
      </c>
      <c r="JN91" s="5">
        <v>13</v>
      </c>
      <c r="JO91" s="5">
        <v>545</v>
      </c>
      <c r="JP91" s="5">
        <v>13</v>
      </c>
      <c r="JQ91" s="5">
        <v>400</v>
      </c>
      <c r="JR91" s="5">
        <v>13</v>
      </c>
      <c r="JS91" s="5">
        <v>653</v>
      </c>
      <c r="JV91" s="5">
        <v>13</v>
      </c>
      <c r="JW91" s="5">
        <v>242</v>
      </c>
      <c r="JX91" s="5">
        <v>13</v>
      </c>
      <c r="JY91" s="5">
        <v>231</v>
      </c>
      <c r="JZ91" s="5">
        <v>13</v>
      </c>
      <c r="KA91" s="5">
        <v>172</v>
      </c>
      <c r="KB91" s="5">
        <v>13</v>
      </c>
      <c r="KC91" s="5">
        <v>231</v>
      </c>
      <c r="KF91" s="5">
        <v>13</v>
      </c>
      <c r="KG91" s="5">
        <v>334</v>
      </c>
      <c r="KH91" s="5">
        <v>13</v>
      </c>
      <c r="KI91" s="5">
        <v>353</v>
      </c>
      <c r="KJ91" s="5">
        <v>13</v>
      </c>
      <c r="KK91" s="5">
        <v>605</v>
      </c>
      <c r="KL91" s="5">
        <v>13</v>
      </c>
      <c r="KM91" s="5">
        <v>347</v>
      </c>
    </row>
    <row r="92" spans="1:299" x14ac:dyDescent="0.25">
      <c r="A92" s="2"/>
      <c r="B92" s="5">
        <v>14</v>
      </c>
      <c r="C92" s="5">
        <v>205</v>
      </c>
      <c r="D92" s="5">
        <v>14</v>
      </c>
      <c r="E92" s="5">
        <v>207</v>
      </c>
      <c r="F92" s="5">
        <v>14</v>
      </c>
      <c r="G92" s="5">
        <v>224</v>
      </c>
      <c r="H92" s="5">
        <v>14</v>
      </c>
      <c r="I92" s="5">
        <v>212</v>
      </c>
      <c r="L92" s="5">
        <v>14</v>
      </c>
      <c r="M92" s="5">
        <v>184</v>
      </c>
      <c r="N92" s="5">
        <v>14</v>
      </c>
      <c r="O92" s="5">
        <v>195</v>
      </c>
      <c r="P92" s="5">
        <v>14</v>
      </c>
      <c r="Q92" s="5">
        <v>188</v>
      </c>
      <c r="R92" s="5">
        <v>14</v>
      </c>
      <c r="S92" s="5">
        <v>194</v>
      </c>
      <c r="V92" s="5">
        <v>14</v>
      </c>
      <c r="W92" s="5">
        <v>200</v>
      </c>
      <c r="X92" s="5">
        <v>14</v>
      </c>
      <c r="Y92" s="5">
        <v>212</v>
      </c>
      <c r="Z92" s="5">
        <v>14</v>
      </c>
      <c r="AA92" s="5">
        <v>195</v>
      </c>
      <c r="AB92" s="5">
        <v>14</v>
      </c>
      <c r="AC92" s="5">
        <v>188</v>
      </c>
      <c r="AE92" s="2"/>
      <c r="AF92" s="5">
        <v>14</v>
      </c>
      <c r="AG92" s="5">
        <v>759</v>
      </c>
      <c r="AH92" s="5">
        <v>14</v>
      </c>
      <c r="AI92" s="5">
        <v>1239</v>
      </c>
      <c r="AJ92" s="5">
        <v>14</v>
      </c>
      <c r="AK92" s="5">
        <v>1249</v>
      </c>
      <c r="AL92" s="5">
        <v>14</v>
      </c>
      <c r="AM92" s="5">
        <v>944</v>
      </c>
      <c r="AP92" s="5">
        <v>14</v>
      </c>
      <c r="AQ92" s="5">
        <v>2169</v>
      </c>
      <c r="AR92" s="5">
        <v>14</v>
      </c>
      <c r="AS92" s="5">
        <v>409</v>
      </c>
      <c r="AT92" s="5">
        <v>14</v>
      </c>
      <c r="AU92" s="5">
        <v>417</v>
      </c>
      <c r="AV92" s="5">
        <v>14</v>
      </c>
      <c r="AW92" s="5">
        <v>410</v>
      </c>
      <c r="AZ92" s="5">
        <v>14</v>
      </c>
      <c r="BA92" s="5">
        <v>777</v>
      </c>
      <c r="BB92" s="5">
        <v>14</v>
      </c>
      <c r="BC92" s="5">
        <v>4509</v>
      </c>
      <c r="BD92" s="5">
        <v>14</v>
      </c>
      <c r="BE92" s="5">
        <v>986</v>
      </c>
      <c r="BF92" s="5">
        <v>14</v>
      </c>
      <c r="BG92" s="5">
        <v>5622</v>
      </c>
      <c r="BJ92" s="5">
        <v>14</v>
      </c>
      <c r="BK92" s="5">
        <v>3072</v>
      </c>
      <c r="BL92" s="5">
        <v>14</v>
      </c>
      <c r="BM92" s="5">
        <v>4191</v>
      </c>
      <c r="BN92" s="5">
        <v>14</v>
      </c>
      <c r="BO92" s="5">
        <v>656</v>
      </c>
      <c r="BP92" s="5">
        <v>14</v>
      </c>
      <c r="BQ92" s="5">
        <v>1958</v>
      </c>
      <c r="BT92" s="5">
        <v>14</v>
      </c>
      <c r="BU92" s="5">
        <v>484</v>
      </c>
      <c r="BV92" s="5">
        <v>14</v>
      </c>
      <c r="BW92" s="5">
        <v>6714</v>
      </c>
      <c r="BX92" s="5">
        <v>14</v>
      </c>
      <c r="BY92" s="5">
        <v>1214</v>
      </c>
      <c r="BZ92" s="5">
        <v>14</v>
      </c>
      <c r="CA92" s="5">
        <v>1836</v>
      </c>
      <c r="CC92" s="2"/>
      <c r="CD92" s="5">
        <v>14</v>
      </c>
      <c r="CE92" s="5">
        <v>447</v>
      </c>
      <c r="CF92" s="5">
        <v>14</v>
      </c>
      <c r="CG92" s="5">
        <v>1184</v>
      </c>
      <c r="CH92" s="5">
        <v>14</v>
      </c>
      <c r="CI92" s="5">
        <v>1661</v>
      </c>
      <c r="CJ92" s="5">
        <v>14</v>
      </c>
      <c r="CK92" s="5">
        <v>2163</v>
      </c>
      <c r="CN92" s="5">
        <v>14</v>
      </c>
      <c r="CO92" s="5">
        <v>13384</v>
      </c>
      <c r="CP92" s="5">
        <v>14</v>
      </c>
      <c r="CQ92" s="5">
        <v>495</v>
      </c>
      <c r="CR92" s="5">
        <v>14</v>
      </c>
      <c r="CS92" s="5">
        <v>555</v>
      </c>
      <c r="CT92" s="5">
        <v>14</v>
      </c>
      <c r="CU92" s="5">
        <v>10847</v>
      </c>
      <c r="CX92" s="5">
        <v>14</v>
      </c>
      <c r="CY92" s="5">
        <v>947</v>
      </c>
      <c r="CZ92" s="5">
        <v>14</v>
      </c>
      <c r="DA92" s="5">
        <v>821</v>
      </c>
      <c r="DB92" s="5">
        <v>14</v>
      </c>
      <c r="DC92" s="5">
        <v>6928</v>
      </c>
      <c r="DD92" s="5">
        <v>14</v>
      </c>
      <c r="DE92" s="5">
        <v>1216</v>
      </c>
      <c r="DH92" s="5">
        <v>14</v>
      </c>
      <c r="DI92" s="5">
        <v>386</v>
      </c>
      <c r="DJ92" s="5">
        <v>14</v>
      </c>
      <c r="DK92" s="5">
        <v>439</v>
      </c>
      <c r="DL92" s="5">
        <v>14</v>
      </c>
      <c r="DM92" s="5">
        <v>424</v>
      </c>
      <c r="DN92" s="5">
        <v>14</v>
      </c>
      <c r="DO92" s="5">
        <v>816</v>
      </c>
      <c r="DQ92" s="2"/>
      <c r="DR92" s="5">
        <v>14</v>
      </c>
      <c r="DS92" s="5">
        <v>175</v>
      </c>
      <c r="DT92" s="5">
        <v>14</v>
      </c>
      <c r="DU92" s="5">
        <v>180</v>
      </c>
      <c r="DV92" s="5">
        <v>14</v>
      </c>
      <c r="DW92" s="5">
        <v>183</v>
      </c>
      <c r="DX92" s="5">
        <v>14</v>
      </c>
      <c r="DY92" s="5">
        <v>173</v>
      </c>
      <c r="EB92" s="5">
        <v>14</v>
      </c>
      <c r="EC92" s="5">
        <v>196</v>
      </c>
      <c r="ED92" s="5">
        <v>14</v>
      </c>
      <c r="EE92" s="5">
        <v>204</v>
      </c>
      <c r="EF92" s="5">
        <v>14</v>
      </c>
      <c r="EG92" s="5">
        <v>198</v>
      </c>
      <c r="EH92" s="5">
        <v>14</v>
      </c>
      <c r="EI92" s="5">
        <v>225</v>
      </c>
      <c r="EL92" s="5">
        <v>14</v>
      </c>
      <c r="EM92" s="5">
        <v>193</v>
      </c>
      <c r="EN92" s="5">
        <v>14</v>
      </c>
      <c r="EO92" s="5">
        <v>185</v>
      </c>
      <c r="EP92" s="5">
        <v>14</v>
      </c>
      <c r="EQ92" s="5">
        <v>193</v>
      </c>
      <c r="ER92" s="5">
        <v>14</v>
      </c>
      <c r="ES92" s="5">
        <v>188</v>
      </c>
      <c r="EU92" s="2"/>
      <c r="EV92" s="5">
        <v>14</v>
      </c>
      <c r="EW92" s="5">
        <v>186</v>
      </c>
      <c r="EX92" s="5">
        <v>14</v>
      </c>
      <c r="EY92" s="5">
        <v>187</v>
      </c>
      <c r="EZ92" s="5">
        <v>14</v>
      </c>
      <c r="FA92" s="5">
        <v>181</v>
      </c>
      <c r="FB92" s="5">
        <v>14</v>
      </c>
      <c r="FC92" s="5">
        <v>194</v>
      </c>
      <c r="FF92" s="5">
        <v>14</v>
      </c>
      <c r="FG92" s="5">
        <v>234</v>
      </c>
      <c r="FH92" s="5">
        <v>14</v>
      </c>
      <c r="FI92" s="5">
        <v>289</v>
      </c>
      <c r="FJ92" s="5">
        <v>14</v>
      </c>
      <c r="FK92" s="5">
        <v>291</v>
      </c>
      <c r="FL92" s="5">
        <v>14</v>
      </c>
      <c r="FM92" s="5">
        <v>335</v>
      </c>
      <c r="FP92" s="5">
        <v>14</v>
      </c>
      <c r="FQ92" s="5">
        <v>205</v>
      </c>
      <c r="FR92" s="5">
        <v>14</v>
      </c>
      <c r="FS92" s="5">
        <v>205</v>
      </c>
      <c r="FT92" s="5">
        <v>14</v>
      </c>
      <c r="FU92" s="5">
        <v>203</v>
      </c>
      <c r="FV92" s="5">
        <v>14</v>
      </c>
      <c r="FW92" s="5">
        <v>219</v>
      </c>
      <c r="FY92" s="2"/>
      <c r="FZ92" s="5">
        <v>14</v>
      </c>
      <c r="GA92" s="5">
        <v>361</v>
      </c>
      <c r="GB92" s="5">
        <v>14</v>
      </c>
      <c r="GC92" s="5">
        <v>353</v>
      </c>
      <c r="GD92" s="5">
        <v>14</v>
      </c>
      <c r="GE92" s="5">
        <v>395</v>
      </c>
      <c r="GF92" s="5">
        <v>14</v>
      </c>
      <c r="GG92" s="5">
        <v>440</v>
      </c>
      <c r="GJ92" s="5">
        <v>14</v>
      </c>
      <c r="GK92" s="5">
        <v>235</v>
      </c>
      <c r="GL92" s="5">
        <v>14</v>
      </c>
      <c r="GM92" s="5">
        <v>245</v>
      </c>
      <c r="GN92" s="5">
        <v>14</v>
      </c>
      <c r="GO92" s="5">
        <v>238</v>
      </c>
      <c r="GP92" s="5">
        <v>14</v>
      </c>
      <c r="GQ92" s="5">
        <v>254</v>
      </c>
      <c r="GT92" s="5">
        <v>14</v>
      </c>
      <c r="GU92" s="5">
        <v>193</v>
      </c>
      <c r="GV92" s="5">
        <v>14</v>
      </c>
      <c r="GW92" s="5">
        <v>179</v>
      </c>
      <c r="GX92" s="5">
        <v>14</v>
      </c>
      <c r="GY92" s="5">
        <v>183</v>
      </c>
      <c r="GZ92" s="5">
        <v>14</v>
      </c>
      <c r="HA92" s="5">
        <v>172</v>
      </c>
      <c r="HC92" s="2"/>
      <c r="HD92" s="5">
        <v>14</v>
      </c>
      <c r="HE92" s="5">
        <v>185</v>
      </c>
      <c r="HF92" s="5">
        <v>14</v>
      </c>
      <c r="HG92" s="5">
        <v>203</v>
      </c>
      <c r="HH92" s="5">
        <v>14</v>
      </c>
      <c r="HI92" s="5">
        <v>198</v>
      </c>
      <c r="HJ92" s="5">
        <v>14</v>
      </c>
      <c r="HK92" s="5">
        <v>186</v>
      </c>
      <c r="HN92" s="5">
        <v>14</v>
      </c>
      <c r="HO92" s="5">
        <v>269</v>
      </c>
      <c r="HP92" s="5">
        <v>14</v>
      </c>
      <c r="HQ92" s="5">
        <v>265</v>
      </c>
      <c r="HR92" s="5">
        <v>14</v>
      </c>
      <c r="HS92" s="5">
        <v>273</v>
      </c>
      <c r="HT92" s="5">
        <v>14</v>
      </c>
      <c r="HU92" s="5">
        <v>289</v>
      </c>
      <c r="HX92" s="5">
        <v>14</v>
      </c>
      <c r="HY92" s="5">
        <v>204</v>
      </c>
      <c r="HZ92" s="5">
        <v>14</v>
      </c>
      <c r="IA92" s="5">
        <v>193</v>
      </c>
      <c r="IB92" s="5">
        <v>14</v>
      </c>
      <c r="IC92" s="5">
        <v>211</v>
      </c>
      <c r="ID92" s="5">
        <v>14</v>
      </c>
      <c r="IE92" s="5">
        <v>213</v>
      </c>
      <c r="IG92" s="2"/>
      <c r="IH92" s="5">
        <v>14</v>
      </c>
      <c r="II92" s="5">
        <v>6647</v>
      </c>
      <c r="IJ92" s="5">
        <v>14</v>
      </c>
      <c r="IK92" s="5">
        <v>2305</v>
      </c>
      <c r="IL92" s="5">
        <v>14</v>
      </c>
      <c r="IM92" s="5">
        <v>1153</v>
      </c>
      <c r="IN92" s="5">
        <v>14</v>
      </c>
      <c r="IO92" s="5">
        <v>459</v>
      </c>
      <c r="IR92" s="5">
        <v>14</v>
      </c>
      <c r="IS92" s="5">
        <v>1899</v>
      </c>
      <c r="IT92" s="5">
        <v>14</v>
      </c>
      <c r="IU92" s="5">
        <v>818</v>
      </c>
      <c r="IV92" s="5">
        <v>14</v>
      </c>
      <c r="IW92" s="5">
        <v>1754</v>
      </c>
      <c r="IX92" s="5">
        <v>14</v>
      </c>
      <c r="IY92" s="5">
        <v>662</v>
      </c>
      <c r="JB92" s="5">
        <v>14</v>
      </c>
      <c r="JC92" s="5">
        <v>755</v>
      </c>
      <c r="JD92" s="5">
        <v>14</v>
      </c>
      <c r="JE92" s="5">
        <v>974</v>
      </c>
      <c r="JF92" s="5">
        <v>14</v>
      </c>
      <c r="JG92" s="5">
        <v>792</v>
      </c>
      <c r="JH92" s="5">
        <v>14</v>
      </c>
      <c r="JI92" s="5">
        <v>896</v>
      </c>
      <c r="JK92" s="2"/>
      <c r="JL92" s="5">
        <v>14</v>
      </c>
      <c r="JM92" s="5">
        <v>591</v>
      </c>
      <c r="JN92" s="5">
        <v>14</v>
      </c>
      <c r="JO92" s="5">
        <v>461</v>
      </c>
      <c r="JP92" s="5">
        <v>14</v>
      </c>
      <c r="JQ92" s="5">
        <v>418</v>
      </c>
      <c r="JR92" s="5">
        <v>14</v>
      </c>
      <c r="JS92" s="5">
        <v>1349</v>
      </c>
      <c r="JV92" s="5">
        <v>14</v>
      </c>
      <c r="JW92" s="5">
        <v>215</v>
      </c>
      <c r="JX92" s="5">
        <v>14</v>
      </c>
      <c r="JY92" s="5">
        <v>182</v>
      </c>
      <c r="JZ92" s="5">
        <v>14</v>
      </c>
      <c r="KA92" s="5">
        <v>174</v>
      </c>
      <c r="KB92" s="5">
        <v>14</v>
      </c>
      <c r="KC92" s="5">
        <v>211</v>
      </c>
      <c r="KF92" s="5">
        <v>14</v>
      </c>
      <c r="KG92" s="5">
        <v>675</v>
      </c>
      <c r="KH92" s="5">
        <v>14</v>
      </c>
      <c r="KI92" s="5">
        <v>357</v>
      </c>
      <c r="KJ92" s="5">
        <v>14</v>
      </c>
      <c r="KK92" s="5">
        <v>369</v>
      </c>
      <c r="KL92" s="5">
        <v>14</v>
      </c>
      <c r="KM92" s="5">
        <v>673</v>
      </c>
    </row>
    <row r="93" spans="1:299" x14ac:dyDescent="0.25">
      <c r="A93" s="2"/>
      <c r="B93" s="5">
        <v>15</v>
      </c>
      <c r="C93" s="5">
        <v>203</v>
      </c>
      <c r="D93" s="5">
        <v>15</v>
      </c>
      <c r="E93" s="5">
        <v>207</v>
      </c>
      <c r="F93" s="5">
        <v>15</v>
      </c>
      <c r="G93" s="5">
        <v>211</v>
      </c>
      <c r="H93" s="5">
        <v>15</v>
      </c>
      <c r="I93" s="5">
        <v>207</v>
      </c>
      <c r="L93" s="5">
        <v>15</v>
      </c>
      <c r="M93" s="5">
        <v>178</v>
      </c>
      <c r="N93" s="5">
        <v>15</v>
      </c>
      <c r="O93" s="5">
        <v>192</v>
      </c>
      <c r="P93" s="5">
        <v>15</v>
      </c>
      <c r="Q93" s="5">
        <v>188</v>
      </c>
      <c r="R93" s="5">
        <v>15</v>
      </c>
      <c r="S93" s="5">
        <v>208</v>
      </c>
      <c r="V93" s="5">
        <v>15</v>
      </c>
      <c r="W93" s="5">
        <v>209</v>
      </c>
      <c r="X93" s="5">
        <v>15</v>
      </c>
      <c r="Y93" s="5">
        <v>193</v>
      </c>
      <c r="Z93" s="5">
        <v>15</v>
      </c>
      <c r="AA93" s="5">
        <v>193</v>
      </c>
      <c r="AB93" s="5">
        <v>15</v>
      </c>
      <c r="AC93" s="5">
        <v>186</v>
      </c>
      <c r="AE93" s="2"/>
      <c r="AF93" s="5">
        <v>15</v>
      </c>
      <c r="AG93" s="5">
        <v>1261</v>
      </c>
      <c r="AH93" s="5">
        <v>15</v>
      </c>
      <c r="AI93" s="5">
        <v>1709</v>
      </c>
      <c r="AJ93" s="5">
        <v>15</v>
      </c>
      <c r="AK93" s="5">
        <v>1214</v>
      </c>
      <c r="AL93" s="5">
        <v>15</v>
      </c>
      <c r="AM93" s="5">
        <v>829</v>
      </c>
      <c r="AP93" s="5">
        <v>15</v>
      </c>
      <c r="AQ93" s="5">
        <v>334</v>
      </c>
      <c r="AR93" s="5">
        <v>15</v>
      </c>
      <c r="AS93" s="5">
        <v>304</v>
      </c>
      <c r="AT93" s="5">
        <v>15</v>
      </c>
      <c r="AU93" s="5">
        <v>4855</v>
      </c>
      <c r="AV93" s="5">
        <v>15</v>
      </c>
      <c r="AW93" s="5">
        <v>3512</v>
      </c>
      <c r="AZ93" s="5">
        <v>15</v>
      </c>
      <c r="BA93" s="5">
        <v>7167</v>
      </c>
      <c r="BB93" s="5">
        <v>15</v>
      </c>
      <c r="BC93" s="5">
        <v>672</v>
      </c>
      <c r="BD93" s="5">
        <v>15</v>
      </c>
      <c r="BE93" s="5">
        <v>10743</v>
      </c>
      <c r="BF93" s="5">
        <v>15</v>
      </c>
      <c r="BG93" s="5">
        <v>733</v>
      </c>
      <c r="BJ93" s="5">
        <v>15</v>
      </c>
      <c r="BK93" s="5">
        <v>2645</v>
      </c>
      <c r="BL93" s="5">
        <v>15</v>
      </c>
      <c r="BM93" s="5">
        <v>4415</v>
      </c>
      <c r="BN93" s="5">
        <v>15</v>
      </c>
      <c r="BO93" s="5">
        <v>834</v>
      </c>
      <c r="BP93" s="5">
        <v>15</v>
      </c>
      <c r="BQ93" s="5">
        <v>3903</v>
      </c>
      <c r="BT93" s="5">
        <v>15</v>
      </c>
      <c r="BU93" s="5">
        <v>1239</v>
      </c>
      <c r="BV93" s="5">
        <v>15</v>
      </c>
      <c r="BW93" s="5">
        <v>1060</v>
      </c>
      <c r="BX93" s="5">
        <v>15</v>
      </c>
      <c r="BY93" s="5">
        <v>684</v>
      </c>
      <c r="BZ93" s="5">
        <v>15</v>
      </c>
      <c r="CA93" s="5">
        <v>1588</v>
      </c>
      <c r="CC93" s="2"/>
      <c r="CD93" s="5">
        <v>15</v>
      </c>
      <c r="CE93" s="5">
        <v>536</v>
      </c>
      <c r="CF93" s="5">
        <v>15</v>
      </c>
      <c r="CG93" s="5">
        <v>1134</v>
      </c>
      <c r="CH93" s="5">
        <v>15</v>
      </c>
      <c r="CI93" s="5">
        <v>1844</v>
      </c>
      <c r="CJ93" s="5">
        <v>15</v>
      </c>
      <c r="CK93" s="5">
        <v>1155</v>
      </c>
      <c r="CN93" s="5">
        <v>15</v>
      </c>
      <c r="CO93" s="5">
        <v>9155</v>
      </c>
      <c r="CP93" s="5">
        <v>15</v>
      </c>
      <c r="CQ93" s="5">
        <v>934</v>
      </c>
      <c r="CR93" s="5">
        <v>15</v>
      </c>
      <c r="CS93" s="5">
        <v>3739</v>
      </c>
      <c r="CT93" s="5">
        <v>15</v>
      </c>
      <c r="CU93" s="5">
        <v>8087</v>
      </c>
      <c r="CX93" s="5">
        <v>15</v>
      </c>
      <c r="CY93" s="5">
        <v>986</v>
      </c>
      <c r="CZ93" s="5">
        <v>15</v>
      </c>
      <c r="DA93" s="5">
        <v>1159</v>
      </c>
      <c r="DB93" s="5">
        <v>15</v>
      </c>
      <c r="DC93" s="5">
        <v>8205</v>
      </c>
      <c r="DD93" s="5">
        <v>15</v>
      </c>
      <c r="DE93" s="5">
        <v>943</v>
      </c>
      <c r="DH93" s="5">
        <v>15</v>
      </c>
      <c r="DI93" s="5">
        <v>384</v>
      </c>
      <c r="DJ93" s="5">
        <v>15</v>
      </c>
      <c r="DK93" s="5">
        <v>586</v>
      </c>
      <c r="DL93" s="5">
        <v>15</v>
      </c>
      <c r="DM93" s="5">
        <v>590</v>
      </c>
      <c r="DN93" s="5">
        <v>15</v>
      </c>
      <c r="DO93" s="5">
        <v>470</v>
      </c>
      <c r="DQ93" s="2"/>
      <c r="DR93" s="5">
        <v>15</v>
      </c>
      <c r="DS93" s="5">
        <v>172</v>
      </c>
      <c r="DT93" s="5">
        <v>15</v>
      </c>
      <c r="DU93" s="5">
        <v>189</v>
      </c>
      <c r="DV93" s="5">
        <v>15</v>
      </c>
      <c r="DW93" s="5">
        <v>180</v>
      </c>
      <c r="DX93" s="5">
        <v>15</v>
      </c>
      <c r="DY93" s="5">
        <v>182</v>
      </c>
      <c r="EB93" s="5">
        <v>15</v>
      </c>
      <c r="EC93" s="5">
        <v>202</v>
      </c>
      <c r="ED93" s="5">
        <v>15</v>
      </c>
      <c r="EE93" s="5">
        <v>216</v>
      </c>
      <c r="EF93" s="5">
        <v>15</v>
      </c>
      <c r="EG93" s="5">
        <v>213</v>
      </c>
      <c r="EH93" s="5">
        <v>15</v>
      </c>
      <c r="EI93" s="5">
        <v>223</v>
      </c>
      <c r="EL93" s="5">
        <v>15</v>
      </c>
      <c r="EM93" s="5">
        <v>192</v>
      </c>
      <c r="EN93" s="5">
        <v>15</v>
      </c>
      <c r="EO93" s="5">
        <v>194</v>
      </c>
      <c r="EP93" s="5">
        <v>15</v>
      </c>
      <c r="EQ93" s="5">
        <v>192</v>
      </c>
      <c r="ER93" s="5">
        <v>15</v>
      </c>
      <c r="ES93" s="5">
        <v>193</v>
      </c>
      <c r="EU93" s="2"/>
      <c r="EV93" s="5">
        <v>15</v>
      </c>
      <c r="EW93" s="5">
        <v>188</v>
      </c>
      <c r="EX93" s="5">
        <v>15</v>
      </c>
      <c r="EY93" s="5">
        <v>186</v>
      </c>
      <c r="EZ93" s="5">
        <v>15</v>
      </c>
      <c r="FA93" s="5">
        <v>197</v>
      </c>
      <c r="FB93" s="5">
        <v>15</v>
      </c>
      <c r="FC93" s="5">
        <v>195</v>
      </c>
      <c r="FF93" s="5">
        <v>15</v>
      </c>
      <c r="FG93" s="5">
        <v>229</v>
      </c>
      <c r="FH93" s="5">
        <v>15</v>
      </c>
      <c r="FI93" s="5">
        <v>300</v>
      </c>
      <c r="FJ93" s="5">
        <v>15</v>
      </c>
      <c r="FK93" s="5">
        <v>317</v>
      </c>
      <c r="FL93" s="5">
        <v>15</v>
      </c>
      <c r="FM93" s="5">
        <v>337</v>
      </c>
      <c r="FP93" s="5">
        <v>15</v>
      </c>
      <c r="FQ93" s="5">
        <v>213</v>
      </c>
      <c r="FR93" s="5">
        <v>15</v>
      </c>
      <c r="FS93" s="5">
        <v>210</v>
      </c>
      <c r="FT93" s="5">
        <v>15</v>
      </c>
      <c r="FU93" s="5">
        <v>204</v>
      </c>
      <c r="FV93" s="5">
        <v>15</v>
      </c>
      <c r="FW93" s="5">
        <v>210</v>
      </c>
      <c r="FY93" s="2"/>
      <c r="FZ93" s="5">
        <v>15</v>
      </c>
      <c r="GA93" s="5">
        <v>341</v>
      </c>
      <c r="GB93" s="5">
        <v>15</v>
      </c>
      <c r="GC93" s="5">
        <v>347</v>
      </c>
      <c r="GD93" s="5">
        <v>15</v>
      </c>
      <c r="GE93" s="5">
        <v>391</v>
      </c>
      <c r="GF93" s="5">
        <v>15</v>
      </c>
      <c r="GG93" s="5">
        <v>435</v>
      </c>
      <c r="GJ93" s="5">
        <v>15</v>
      </c>
      <c r="GK93" s="5">
        <v>231</v>
      </c>
      <c r="GL93" s="5">
        <v>15</v>
      </c>
      <c r="GM93" s="5">
        <v>243</v>
      </c>
      <c r="GN93" s="5">
        <v>15</v>
      </c>
      <c r="GO93" s="5">
        <v>244</v>
      </c>
      <c r="GP93" s="5">
        <v>15</v>
      </c>
      <c r="GQ93" s="5">
        <v>267</v>
      </c>
      <c r="GT93" s="5">
        <v>15</v>
      </c>
      <c r="GU93" s="5">
        <v>183</v>
      </c>
      <c r="GV93" s="5">
        <v>15</v>
      </c>
      <c r="GW93" s="5">
        <v>207</v>
      </c>
      <c r="GX93" s="5">
        <v>15</v>
      </c>
      <c r="GY93" s="5">
        <v>172</v>
      </c>
      <c r="GZ93" s="5">
        <v>15</v>
      </c>
      <c r="HA93" s="5">
        <v>204</v>
      </c>
      <c r="HC93" s="2"/>
      <c r="HD93" s="5">
        <v>15</v>
      </c>
      <c r="HE93" s="5">
        <v>195</v>
      </c>
      <c r="HF93" s="5">
        <v>15</v>
      </c>
      <c r="HG93" s="5">
        <v>197</v>
      </c>
      <c r="HH93" s="5">
        <v>15</v>
      </c>
      <c r="HI93" s="5">
        <v>194</v>
      </c>
      <c r="HJ93" s="5">
        <v>15</v>
      </c>
      <c r="HK93" s="5">
        <v>196</v>
      </c>
      <c r="HN93" s="5">
        <v>15</v>
      </c>
      <c r="HO93" s="5">
        <v>258</v>
      </c>
      <c r="HP93" s="5">
        <v>15</v>
      </c>
      <c r="HQ93" s="5">
        <v>264</v>
      </c>
      <c r="HR93" s="5">
        <v>15</v>
      </c>
      <c r="HS93" s="5">
        <v>277</v>
      </c>
      <c r="HT93" s="5">
        <v>15</v>
      </c>
      <c r="HU93" s="5">
        <v>278</v>
      </c>
      <c r="HX93" s="5">
        <v>15</v>
      </c>
      <c r="HY93" s="5">
        <v>205</v>
      </c>
      <c r="HZ93" s="5">
        <v>15</v>
      </c>
      <c r="IA93" s="5">
        <v>202</v>
      </c>
      <c r="IB93" s="5">
        <v>15</v>
      </c>
      <c r="IC93" s="5">
        <v>214</v>
      </c>
      <c r="ID93" s="5">
        <v>15</v>
      </c>
      <c r="IE93" s="5">
        <v>213</v>
      </c>
      <c r="IG93" s="2"/>
      <c r="IH93" s="5">
        <v>15</v>
      </c>
      <c r="II93" s="5">
        <v>2767</v>
      </c>
      <c r="IJ93" s="5">
        <v>15</v>
      </c>
      <c r="IK93" s="5">
        <v>2971</v>
      </c>
      <c r="IL93" s="5">
        <v>15</v>
      </c>
      <c r="IM93" s="5">
        <v>384</v>
      </c>
      <c r="IN93" s="5">
        <v>15</v>
      </c>
      <c r="IO93" s="5">
        <v>1958</v>
      </c>
      <c r="IR93" s="5">
        <v>15</v>
      </c>
      <c r="IS93" s="5">
        <v>1674</v>
      </c>
      <c r="IT93" s="5">
        <v>15</v>
      </c>
      <c r="IU93" s="5">
        <v>2157</v>
      </c>
      <c r="IV93" s="5">
        <v>15</v>
      </c>
      <c r="IW93" s="5">
        <v>1301</v>
      </c>
      <c r="IX93" s="5">
        <v>15</v>
      </c>
      <c r="IY93" s="5">
        <v>2397</v>
      </c>
      <c r="JB93" s="5">
        <v>15</v>
      </c>
      <c r="JC93" s="5">
        <v>646</v>
      </c>
      <c r="JD93" s="5">
        <v>15</v>
      </c>
      <c r="JE93" s="5">
        <v>2147</v>
      </c>
      <c r="JF93" s="5">
        <v>15</v>
      </c>
      <c r="JG93" s="5">
        <v>1131</v>
      </c>
      <c r="JH93" s="5">
        <v>15</v>
      </c>
      <c r="JI93" s="5">
        <v>695</v>
      </c>
      <c r="JK93" s="2"/>
      <c r="JL93" s="5">
        <v>15</v>
      </c>
      <c r="JM93" s="5">
        <v>393</v>
      </c>
      <c r="JN93" s="5">
        <v>15</v>
      </c>
      <c r="JO93" s="5">
        <v>398</v>
      </c>
      <c r="JP93" s="5">
        <v>15</v>
      </c>
      <c r="JQ93" s="5">
        <v>397</v>
      </c>
      <c r="JR93" s="5">
        <v>15</v>
      </c>
      <c r="JS93" s="5">
        <v>397</v>
      </c>
      <c r="JV93" s="5">
        <v>15</v>
      </c>
      <c r="JW93" s="5">
        <v>200</v>
      </c>
      <c r="JX93" s="5">
        <v>15</v>
      </c>
      <c r="JY93" s="5">
        <v>214</v>
      </c>
      <c r="JZ93" s="5">
        <v>15</v>
      </c>
      <c r="KA93" s="5">
        <v>174</v>
      </c>
      <c r="KB93" s="5">
        <v>15</v>
      </c>
      <c r="KC93" s="5">
        <v>177</v>
      </c>
      <c r="KF93" s="5">
        <v>15</v>
      </c>
      <c r="KG93" s="5">
        <v>331</v>
      </c>
      <c r="KH93" s="5">
        <v>15</v>
      </c>
      <c r="KI93" s="5">
        <v>455</v>
      </c>
      <c r="KJ93" s="5">
        <v>15</v>
      </c>
      <c r="KK93" s="5">
        <v>344</v>
      </c>
      <c r="KL93" s="5">
        <v>15</v>
      </c>
      <c r="KM93" s="5">
        <v>571</v>
      </c>
    </row>
    <row r="94" spans="1:299" x14ac:dyDescent="0.25">
      <c r="A94" s="2"/>
      <c r="B94" s="5">
        <v>16</v>
      </c>
      <c r="C94" s="5">
        <v>217</v>
      </c>
      <c r="D94" s="5">
        <v>16</v>
      </c>
      <c r="E94" s="5">
        <v>206</v>
      </c>
      <c r="F94" s="5">
        <v>16</v>
      </c>
      <c r="G94" s="5">
        <v>207</v>
      </c>
      <c r="H94" s="5">
        <v>16</v>
      </c>
      <c r="I94" s="5">
        <v>205</v>
      </c>
      <c r="L94" s="5">
        <v>16</v>
      </c>
      <c r="M94" s="5">
        <v>186</v>
      </c>
      <c r="N94" s="5">
        <v>16</v>
      </c>
      <c r="O94" s="5">
        <v>191</v>
      </c>
      <c r="P94" s="5">
        <v>16</v>
      </c>
      <c r="Q94" s="5">
        <v>191</v>
      </c>
      <c r="R94" s="5">
        <v>16</v>
      </c>
      <c r="S94" s="5">
        <v>197</v>
      </c>
      <c r="V94" s="5">
        <v>16</v>
      </c>
      <c r="W94" s="5">
        <v>202</v>
      </c>
      <c r="X94" s="5">
        <v>16</v>
      </c>
      <c r="Y94" s="5">
        <v>204</v>
      </c>
      <c r="Z94" s="5">
        <v>16</v>
      </c>
      <c r="AA94" s="5">
        <v>205</v>
      </c>
      <c r="AB94" s="5">
        <v>16</v>
      </c>
      <c r="AC94" s="5">
        <v>202</v>
      </c>
      <c r="AE94" s="2"/>
      <c r="AF94" s="5">
        <v>16</v>
      </c>
      <c r="AG94" s="5">
        <v>815</v>
      </c>
      <c r="AH94" s="5">
        <v>16</v>
      </c>
      <c r="AI94" s="5">
        <v>1306</v>
      </c>
      <c r="AJ94" s="5">
        <v>16</v>
      </c>
      <c r="AK94" s="5">
        <v>1198</v>
      </c>
      <c r="AL94" s="5">
        <v>16</v>
      </c>
      <c r="AM94" s="5">
        <v>882</v>
      </c>
      <c r="AP94" s="5">
        <v>16</v>
      </c>
      <c r="AQ94" s="5">
        <v>516</v>
      </c>
      <c r="AR94" s="5">
        <v>16</v>
      </c>
      <c r="AS94" s="5">
        <v>291</v>
      </c>
      <c r="AT94" s="5">
        <v>16</v>
      </c>
      <c r="AU94" s="5">
        <v>1139</v>
      </c>
      <c r="AV94" s="5">
        <v>16</v>
      </c>
      <c r="AW94" s="5">
        <v>1249</v>
      </c>
      <c r="AZ94" s="5">
        <v>16</v>
      </c>
      <c r="BA94" s="5">
        <v>790</v>
      </c>
      <c r="BB94" s="5">
        <v>16</v>
      </c>
      <c r="BC94" s="5">
        <v>1203</v>
      </c>
      <c r="BD94" s="5">
        <v>16</v>
      </c>
      <c r="BE94" s="5">
        <v>1245</v>
      </c>
      <c r="BF94" s="5">
        <v>16</v>
      </c>
      <c r="BG94" s="5">
        <v>769</v>
      </c>
      <c r="BJ94" s="5">
        <v>16</v>
      </c>
      <c r="BK94" s="5">
        <v>888</v>
      </c>
      <c r="BL94" s="5">
        <v>16</v>
      </c>
      <c r="BM94" s="5">
        <v>975</v>
      </c>
      <c r="BN94" s="5">
        <v>16</v>
      </c>
      <c r="BO94" s="5">
        <v>700</v>
      </c>
      <c r="BP94" s="5">
        <v>16</v>
      </c>
      <c r="BQ94" s="5">
        <v>3173</v>
      </c>
      <c r="BT94" s="5">
        <v>16</v>
      </c>
      <c r="BU94" s="5">
        <v>640</v>
      </c>
      <c r="BV94" s="5">
        <v>16</v>
      </c>
      <c r="BW94" s="5">
        <v>11319</v>
      </c>
      <c r="BX94" s="5">
        <v>16</v>
      </c>
      <c r="BY94" s="5">
        <v>519</v>
      </c>
      <c r="BZ94" s="5">
        <v>16</v>
      </c>
      <c r="CA94" s="5">
        <v>2525</v>
      </c>
      <c r="CC94" s="2"/>
      <c r="CD94" s="5">
        <v>16</v>
      </c>
      <c r="CE94" s="5">
        <v>787</v>
      </c>
      <c r="CF94" s="5">
        <v>16</v>
      </c>
      <c r="CG94" s="5">
        <v>658</v>
      </c>
      <c r="CH94" s="5">
        <v>16</v>
      </c>
      <c r="CI94" s="5">
        <v>1846</v>
      </c>
      <c r="CJ94" s="5">
        <v>16</v>
      </c>
      <c r="CK94" s="5">
        <v>1140</v>
      </c>
      <c r="CN94" s="5">
        <v>16</v>
      </c>
      <c r="CO94" s="5">
        <v>1352</v>
      </c>
      <c r="CP94" s="5">
        <v>16</v>
      </c>
      <c r="CQ94" s="5">
        <v>494</v>
      </c>
      <c r="CR94" s="5">
        <v>16</v>
      </c>
      <c r="CS94" s="5">
        <v>675</v>
      </c>
      <c r="CT94" s="5">
        <v>16</v>
      </c>
      <c r="CU94" s="5">
        <v>1225</v>
      </c>
      <c r="CX94" s="5">
        <v>16</v>
      </c>
      <c r="CY94" s="5">
        <v>1015</v>
      </c>
      <c r="CZ94" s="5">
        <v>16</v>
      </c>
      <c r="DA94" s="5">
        <v>1249</v>
      </c>
      <c r="DB94" s="5">
        <v>16</v>
      </c>
      <c r="DC94" s="5">
        <v>1114</v>
      </c>
      <c r="DD94" s="5">
        <v>16</v>
      </c>
      <c r="DE94" s="5">
        <v>1138</v>
      </c>
      <c r="DH94" s="5">
        <v>16</v>
      </c>
      <c r="DI94" s="5">
        <v>376</v>
      </c>
      <c r="DJ94" s="5">
        <v>16</v>
      </c>
      <c r="DK94" s="5">
        <v>1041</v>
      </c>
      <c r="DL94" s="5">
        <v>16</v>
      </c>
      <c r="DM94" s="5">
        <v>407</v>
      </c>
      <c r="DN94" s="5">
        <v>16</v>
      </c>
      <c r="DO94" s="5">
        <v>471</v>
      </c>
      <c r="DQ94" s="2"/>
      <c r="DR94" s="5">
        <v>16</v>
      </c>
      <c r="DS94" s="5">
        <v>175</v>
      </c>
      <c r="DT94" s="5">
        <v>16</v>
      </c>
      <c r="DU94" s="5">
        <v>177</v>
      </c>
      <c r="DV94" s="5">
        <v>16</v>
      </c>
      <c r="DW94" s="5">
        <v>187</v>
      </c>
      <c r="DX94" s="5">
        <v>16</v>
      </c>
      <c r="DY94" s="5">
        <v>172</v>
      </c>
      <c r="EB94" s="5">
        <v>16</v>
      </c>
      <c r="EC94" s="5">
        <v>208</v>
      </c>
      <c r="ED94" s="5">
        <v>16</v>
      </c>
      <c r="EE94" s="5">
        <v>221</v>
      </c>
      <c r="EF94" s="5">
        <v>16</v>
      </c>
      <c r="EG94" s="5">
        <v>195</v>
      </c>
      <c r="EH94" s="5">
        <v>16</v>
      </c>
      <c r="EI94" s="5">
        <v>224</v>
      </c>
      <c r="EL94" s="5">
        <v>16</v>
      </c>
      <c r="EM94" s="5">
        <v>190</v>
      </c>
      <c r="EN94" s="5">
        <v>16</v>
      </c>
      <c r="EO94" s="5">
        <v>192</v>
      </c>
      <c r="EP94" s="5">
        <v>16</v>
      </c>
      <c r="EQ94" s="5">
        <v>183</v>
      </c>
      <c r="ER94" s="5">
        <v>16</v>
      </c>
      <c r="ES94" s="5">
        <v>191</v>
      </c>
      <c r="EU94" s="2"/>
      <c r="EV94" s="5">
        <v>16</v>
      </c>
      <c r="EW94" s="5">
        <v>189</v>
      </c>
      <c r="EX94" s="5">
        <v>16</v>
      </c>
      <c r="EY94" s="5">
        <v>182</v>
      </c>
      <c r="EZ94" s="5">
        <v>16</v>
      </c>
      <c r="FA94" s="5">
        <v>194</v>
      </c>
      <c r="FB94" s="5">
        <v>16</v>
      </c>
      <c r="FC94" s="5">
        <v>185</v>
      </c>
      <c r="FF94" s="5">
        <v>16</v>
      </c>
      <c r="FG94" s="5">
        <v>232</v>
      </c>
      <c r="FH94" s="5">
        <v>16</v>
      </c>
      <c r="FI94" s="5">
        <v>323</v>
      </c>
      <c r="FJ94" s="5">
        <v>16</v>
      </c>
      <c r="FK94" s="5">
        <v>298</v>
      </c>
      <c r="FL94" s="5">
        <v>16</v>
      </c>
      <c r="FM94" s="5">
        <v>332</v>
      </c>
      <c r="FP94" s="5">
        <v>16</v>
      </c>
      <c r="FQ94" s="5">
        <v>205</v>
      </c>
      <c r="FR94" s="5">
        <v>16</v>
      </c>
      <c r="FS94" s="5">
        <v>205</v>
      </c>
      <c r="FT94" s="5">
        <v>16</v>
      </c>
      <c r="FU94" s="5">
        <v>206</v>
      </c>
      <c r="FV94" s="5">
        <v>16</v>
      </c>
      <c r="FW94" s="5">
        <v>216</v>
      </c>
      <c r="FY94" s="2"/>
      <c r="FZ94" s="5">
        <v>16</v>
      </c>
      <c r="GA94" s="5">
        <v>351</v>
      </c>
      <c r="GB94" s="5">
        <v>16</v>
      </c>
      <c r="GC94" s="5">
        <v>360</v>
      </c>
      <c r="GD94" s="5">
        <v>16</v>
      </c>
      <c r="GE94" s="5">
        <v>399</v>
      </c>
      <c r="GF94" s="5">
        <v>16</v>
      </c>
      <c r="GG94" s="5">
        <v>418</v>
      </c>
      <c r="GJ94" s="5">
        <v>16</v>
      </c>
      <c r="GK94" s="5">
        <v>224</v>
      </c>
      <c r="GL94" s="5">
        <v>16</v>
      </c>
      <c r="GM94" s="5">
        <v>247</v>
      </c>
      <c r="GN94" s="5">
        <v>16</v>
      </c>
      <c r="GO94" s="5">
        <v>241</v>
      </c>
      <c r="GP94" s="5">
        <v>16</v>
      </c>
      <c r="GQ94" s="5">
        <v>244</v>
      </c>
      <c r="GT94" s="5">
        <v>16</v>
      </c>
      <c r="GU94" s="5">
        <v>185</v>
      </c>
      <c r="GV94" s="5">
        <v>16</v>
      </c>
      <c r="GW94" s="5">
        <v>178</v>
      </c>
      <c r="GX94" s="5">
        <v>16</v>
      </c>
      <c r="GY94" s="5">
        <v>173</v>
      </c>
      <c r="GZ94" s="5">
        <v>16</v>
      </c>
      <c r="HA94" s="5">
        <v>186</v>
      </c>
      <c r="HC94" s="2"/>
      <c r="HD94" s="5">
        <v>16</v>
      </c>
      <c r="HE94" s="5">
        <v>199</v>
      </c>
      <c r="HF94" s="5">
        <v>16</v>
      </c>
      <c r="HG94" s="5">
        <v>196</v>
      </c>
      <c r="HH94" s="5">
        <v>16</v>
      </c>
      <c r="HI94" s="5">
        <v>193</v>
      </c>
      <c r="HJ94" s="5">
        <v>16</v>
      </c>
      <c r="HK94" s="5">
        <v>193</v>
      </c>
      <c r="HN94" s="5">
        <v>16</v>
      </c>
      <c r="HO94" s="5">
        <v>255</v>
      </c>
      <c r="HP94" s="5">
        <v>16</v>
      </c>
      <c r="HQ94" s="5">
        <v>269</v>
      </c>
      <c r="HR94" s="5">
        <v>16</v>
      </c>
      <c r="HS94" s="5">
        <v>276</v>
      </c>
      <c r="HT94" s="5">
        <v>16</v>
      </c>
      <c r="HU94" s="5">
        <v>284</v>
      </c>
      <c r="HX94" s="5">
        <v>16</v>
      </c>
      <c r="HY94" s="5">
        <v>202</v>
      </c>
      <c r="HZ94" s="5">
        <v>16</v>
      </c>
      <c r="IA94" s="5">
        <v>198</v>
      </c>
      <c r="IB94" s="5">
        <v>16</v>
      </c>
      <c r="IC94" s="5">
        <v>202</v>
      </c>
      <c r="ID94" s="5">
        <v>16</v>
      </c>
      <c r="IE94" s="5">
        <v>211</v>
      </c>
      <c r="IG94" s="2"/>
      <c r="IH94" s="5">
        <v>16</v>
      </c>
      <c r="II94" s="5">
        <v>1352</v>
      </c>
      <c r="IJ94" s="5">
        <v>16</v>
      </c>
      <c r="IK94" s="5">
        <v>1171</v>
      </c>
      <c r="IL94" s="5">
        <v>16</v>
      </c>
      <c r="IM94" s="5">
        <v>404</v>
      </c>
      <c r="IN94" s="5">
        <v>16</v>
      </c>
      <c r="IO94" s="5">
        <v>1008</v>
      </c>
      <c r="IR94" s="5">
        <v>16</v>
      </c>
      <c r="IS94" s="5">
        <v>1451</v>
      </c>
      <c r="IT94" s="5">
        <v>16</v>
      </c>
      <c r="IU94" s="5">
        <v>1935</v>
      </c>
      <c r="IV94" s="5">
        <v>16</v>
      </c>
      <c r="IW94" s="5">
        <v>740</v>
      </c>
      <c r="IX94" s="5">
        <v>16</v>
      </c>
      <c r="IY94" s="5">
        <v>1481</v>
      </c>
      <c r="JB94" s="5">
        <v>16</v>
      </c>
      <c r="JC94" s="5">
        <v>1074</v>
      </c>
      <c r="JD94" s="5">
        <v>16</v>
      </c>
      <c r="JE94" s="5">
        <v>708</v>
      </c>
      <c r="JF94" s="5">
        <v>16</v>
      </c>
      <c r="JG94" s="5">
        <v>667</v>
      </c>
      <c r="JH94" s="5">
        <v>16</v>
      </c>
      <c r="JI94" s="5">
        <v>651</v>
      </c>
      <c r="JK94" s="2"/>
      <c r="JL94" s="5">
        <v>16</v>
      </c>
      <c r="JM94" s="5">
        <v>979</v>
      </c>
      <c r="JN94" s="5">
        <v>16</v>
      </c>
      <c r="JO94" s="5">
        <v>403</v>
      </c>
      <c r="JP94" s="5">
        <v>16</v>
      </c>
      <c r="JQ94" s="5">
        <v>1749</v>
      </c>
      <c r="JR94" s="5">
        <v>16</v>
      </c>
      <c r="JS94" s="5">
        <v>407</v>
      </c>
      <c r="JV94" s="5">
        <v>16</v>
      </c>
      <c r="JW94" s="5">
        <v>176</v>
      </c>
      <c r="JX94" s="5">
        <v>16</v>
      </c>
      <c r="JY94" s="5">
        <v>218</v>
      </c>
      <c r="JZ94" s="5">
        <v>16</v>
      </c>
      <c r="KA94" s="5">
        <v>170</v>
      </c>
      <c r="KB94" s="5">
        <v>16</v>
      </c>
      <c r="KC94" s="5">
        <v>230</v>
      </c>
      <c r="KF94" s="5">
        <v>16</v>
      </c>
      <c r="KG94" s="5">
        <v>339</v>
      </c>
      <c r="KH94" s="5">
        <v>16</v>
      </c>
      <c r="KI94" s="5">
        <v>668</v>
      </c>
      <c r="KJ94" s="5">
        <v>16</v>
      </c>
      <c r="KK94" s="5">
        <v>361</v>
      </c>
      <c r="KL94" s="5">
        <v>16</v>
      </c>
      <c r="KM94" s="5">
        <v>361</v>
      </c>
    </row>
    <row r="95" spans="1:299" x14ac:dyDescent="0.25">
      <c r="A95" s="2"/>
      <c r="B95" s="5">
        <v>17</v>
      </c>
      <c r="C95" s="5">
        <v>210</v>
      </c>
      <c r="D95" s="5">
        <v>17</v>
      </c>
      <c r="E95" s="5">
        <v>216</v>
      </c>
      <c r="F95" s="5">
        <v>17</v>
      </c>
      <c r="G95" s="5">
        <v>202</v>
      </c>
      <c r="H95" s="5">
        <v>17</v>
      </c>
      <c r="I95" s="5">
        <v>209</v>
      </c>
      <c r="L95" s="5">
        <v>17</v>
      </c>
      <c r="M95" s="5">
        <v>184</v>
      </c>
      <c r="N95" s="5">
        <v>17</v>
      </c>
      <c r="O95" s="5">
        <v>191</v>
      </c>
      <c r="P95" s="5">
        <v>17</v>
      </c>
      <c r="Q95" s="5">
        <v>193</v>
      </c>
      <c r="R95" s="5">
        <v>17</v>
      </c>
      <c r="S95" s="5">
        <v>188</v>
      </c>
      <c r="V95" s="5">
        <v>17</v>
      </c>
      <c r="W95" s="5">
        <v>196</v>
      </c>
      <c r="X95" s="5">
        <v>17</v>
      </c>
      <c r="Y95" s="5">
        <v>195</v>
      </c>
      <c r="Z95" s="5">
        <v>17</v>
      </c>
      <c r="AA95" s="5">
        <v>195</v>
      </c>
      <c r="AB95" s="5">
        <v>17</v>
      </c>
      <c r="AC95" s="5">
        <v>193</v>
      </c>
      <c r="AE95" s="2"/>
      <c r="AF95" s="5">
        <v>17</v>
      </c>
      <c r="AG95" s="5">
        <v>797</v>
      </c>
      <c r="AH95" s="5">
        <v>17</v>
      </c>
      <c r="AI95" s="5">
        <v>1311</v>
      </c>
      <c r="AJ95" s="5">
        <v>17</v>
      </c>
      <c r="AK95" s="5">
        <v>1074</v>
      </c>
      <c r="AL95" s="5">
        <v>17</v>
      </c>
      <c r="AM95" s="5">
        <v>967</v>
      </c>
      <c r="AP95" s="5">
        <v>17</v>
      </c>
      <c r="AQ95" s="5">
        <v>5741</v>
      </c>
      <c r="AR95" s="5">
        <v>17</v>
      </c>
      <c r="AS95" s="5">
        <v>469</v>
      </c>
      <c r="AT95" s="5">
        <v>17</v>
      </c>
      <c r="AU95" s="5">
        <v>311</v>
      </c>
      <c r="AV95" s="5">
        <v>17</v>
      </c>
      <c r="AW95" s="5">
        <v>1480</v>
      </c>
      <c r="AZ95" s="5">
        <v>17</v>
      </c>
      <c r="BA95" s="5">
        <v>921</v>
      </c>
      <c r="BB95" s="5">
        <v>17</v>
      </c>
      <c r="BC95" s="5">
        <v>977</v>
      </c>
      <c r="BD95" s="5">
        <v>17</v>
      </c>
      <c r="BE95" s="5">
        <v>704</v>
      </c>
      <c r="BF95" s="5">
        <v>17</v>
      </c>
      <c r="BG95" s="5">
        <v>7521</v>
      </c>
      <c r="BJ95" s="5">
        <v>17</v>
      </c>
      <c r="BK95" s="5">
        <v>1898</v>
      </c>
      <c r="BL95" s="5">
        <v>17</v>
      </c>
      <c r="BM95" s="5">
        <v>841</v>
      </c>
      <c r="BN95" s="5">
        <v>17</v>
      </c>
      <c r="BO95" s="5">
        <v>664</v>
      </c>
      <c r="BP95" s="5">
        <v>17</v>
      </c>
      <c r="BQ95" s="5">
        <v>1370</v>
      </c>
      <c r="BT95" s="5">
        <v>17</v>
      </c>
      <c r="BU95" s="5">
        <v>542</v>
      </c>
      <c r="BV95" s="5">
        <v>17</v>
      </c>
      <c r="BW95" s="5">
        <v>10501</v>
      </c>
      <c r="BX95" s="5">
        <v>17</v>
      </c>
      <c r="BY95" s="5">
        <v>1326</v>
      </c>
      <c r="BZ95" s="5">
        <v>17</v>
      </c>
      <c r="CA95" s="5">
        <v>704</v>
      </c>
      <c r="CC95" s="2"/>
      <c r="CD95" s="5">
        <v>17</v>
      </c>
      <c r="CE95" s="5">
        <v>553</v>
      </c>
      <c r="CF95" s="5">
        <v>17</v>
      </c>
      <c r="CG95" s="5">
        <v>626</v>
      </c>
      <c r="CH95" s="5">
        <v>17</v>
      </c>
      <c r="CI95" s="5">
        <v>970</v>
      </c>
      <c r="CJ95" s="5">
        <v>17</v>
      </c>
      <c r="CK95" s="5">
        <v>1351</v>
      </c>
      <c r="CN95" s="5">
        <v>17</v>
      </c>
      <c r="CO95" s="5">
        <v>1066</v>
      </c>
      <c r="CP95" s="5">
        <v>17</v>
      </c>
      <c r="CQ95" s="5">
        <v>500</v>
      </c>
      <c r="CR95" s="5">
        <v>17</v>
      </c>
      <c r="CS95" s="5">
        <v>3672</v>
      </c>
      <c r="CT95" s="5">
        <v>17</v>
      </c>
      <c r="CU95" s="5">
        <v>505</v>
      </c>
      <c r="CX95" s="5">
        <v>17</v>
      </c>
      <c r="CY95" s="5">
        <v>1080</v>
      </c>
      <c r="CZ95" s="5">
        <v>17</v>
      </c>
      <c r="DA95" s="5">
        <v>898</v>
      </c>
      <c r="DB95" s="5">
        <v>17</v>
      </c>
      <c r="DC95" s="5">
        <v>3296</v>
      </c>
      <c r="DD95" s="5">
        <v>17</v>
      </c>
      <c r="DE95" s="5">
        <v>941</v>
      </c>
      <c r="DH95" s="5">
        <v>17</v>
      </c>
      <c r="DI95" s="5">
        <v>470</v>
      </c>
      <c r="DJ95" s="5">
        <v>17</v>
      </c>
      <c r="DK95" s="5">
        <v>1521</v>
      </c>
      <c r="DL95" s="5">
        <v>17</v>
      </c>
      <c r="DM95" s="5">
        <v>430</v>
      </c>
      <c r="DN95" s="5">
        <v>17</v>
      </c>
      <c r="DO95" s="5">
        <v>566</v>
      </c>
      <c r="DQ95" s="2"/>
      <c r="DR95" s="5">
        <v>17</v>
      </c>
      <c r="DS95" s="5">
        <v>168</v>
      </c>
      <c r="DT95" s="5">
        <v>17</v>
      </c>
      <c r="DU95" s="5">
        <v>168</v>
      </c>
      <c r="DV95" s="5">
        <v>17</v>
      </c>
      <c r="DW95" s="5">
        <v>194</v>
      </c>
      <c r="DX95" s="5">
        <v>17</v>
      </c>
      <c r="DY95" s="5">
        <v>175</v>
      </c>
      <c r="EB95" s="5">
        <v>17</v>
      </c>
      <c r="EC95" s="5">
        <v>200</v>
      </c>
      <c r="ED95" s="5">
        <v>17</v>
      </c>
      <c r="EE95" s="5">
        <v>204</v>
      </c>
      <c r="EF95" s="5">
        <v>17</v>
      </c>
      <c r="EG95" s="5">
        <v>195</v>
      </c>
      <c r="EH95" s="5">
        <v>17</v>
      </c>
      <c r="EI95" s="5">
        <v>228</v>
      </c>
      <c r="EL95" s="5">
        <v>17</v>
      </c>
      <c r="EM95" s="5">
        <v>205</v>
      </c>
      <c r="EN95" s="5">
        <v>17</v>
      </c>
      <c r="EO95" s="5">
        <v>211</v>
      </c>
      <c r="EP95" s="5">
        <v>17</v>
      </c>
      <c r="EQ95" s="5">
        <v>190</v>
      </c>
      <c r="ER95" s="5">
        <v>17</v>
      </c>
      <c r="ES95" s="5">
        <v>190</v>
      </c>
      <c r="EU95" s="2"/>
      <c r="EV95" s="5">
        <v>17</v>
      </c>
      <c r="EW95" s="5">
        <v>189</v>
      </c>
      <c r="EX95" s="5">
        <v>17</v>
      </c>
      <c r="EY95" s="5">
        <v>178</v>
      </c>
      <c r="EZ95" s="5">
        <v>17</v>
      </c>
      <c r="FA95" s="5">
        <v>206</v>
      </c>
      <c r="FB95" s="5">
        <v>17</v>
      </c>
      <c r="FC95" s="5">
        <v>194</v>
      </c>
      <c r="FF95" s="5">
        <v>17</v>
      </c>
      <c r="FG95" s="5">
        <v>247</v>
      </c>
      <c r="FH95" s="5">
        <v>17</v>
      </c>
      <c r="FI95" s="5">
        <v>307</v>
      </c>
      <c r="FJ95" s="5">
        <v>17</v>
      </c>
      <c r="FK95" s="5">
        <v>305</v>
      </c>
      <c r="FL95" s="5">
        <v>17</v>
      </c>
      <c r="FM95" s="5">
        <v>332</v>
      </c>
      <c r="FP95" s="5">
        <v>17</v>
      </c>
      <c r="FQ95" s="5">
        <v>208</v>
      </c>
      <c r="FR95" s="5">
        <v>17</v>
      </c>
      <c r="FS95" s="5">
        <v>220</v>
      </c>
      <c r="FT95" s="5">
        <v>17</v>
      </c>
      <c r="FU95" s="5">
        <v>211</v>
      </c>
      <c r="FV95" s="5">
        <v>17</v>
      </c>
      <c r="FW95" s="5">
        <v>200</v>
      </c>
      <c r="FY95" s="2"/>
      <c r="FZ95" s="5">
        <v>17</v>
      </c>
      <c r="GA95" s="5">
        <v>351</v>
      </c>
      <c r="GB95" s="5">
        <v>17</v>
      </c>
      <c r="GC95" s="5">
        <v>363</v>
      </c>
      <c r="GD95" s="5">
        <v>17</v>
      </c>
      <c r="GE95" s="5">
        <v>399</v>
      </c>
      <c r="GF95" s="5">
        <v>17</v>
      </c>
      <c r="GG95" s="5">
        <v>416</v>
      </c>
      <c r="GJ95" s="5">
        <v>17</v>
      </c>
      <c r="GK95" s="5">
        <v>234</v>
      </c>
      <c r="GL95" s="5">
        <v>17</v>
      </c>
      <c r="GM95" s="5">
        <v>261</v>
      </c>
      <c r="GN95" s="5">
        <v>17</v>
      </c>
      <c r="GO95" s="5">
        <v>247</v>
      </c>
      <c r="GP95" s="5">
        <v>17</v>
      </c>
      <c r="GQ95" s="5">
        <v>254</v>
      </c>
      <c r="GT95" s="5">
        <v>17</v>
      </c>
      <c r="GU95" s="5">
        <v>174</v>
      </c>
      <c r="GV95" s="5">
        <v>17</v>
      </c>
      <c r="GW95" s="5">
        <v>171</v>
      </c>
      <c r="GX95" s="5">
        <v>17</v>
      </c>
      <c r="GY95" s="5">
        <v>176</v>
      </c>
      <c r="GZ95" s="5">
        <v>17</v>
      </c>
      <c r="HA95" s="5">
        <v>184</v>
      </c>
      <c r="HC95" s="2"/>
      <c r="HD95" s="5">
        <v>17</v>
      </c>
      <c r="HE95" s="5">
        <v>202</v>
      </c>
      <c r="HF95" s="5">
        <v>17</v>
      </c>
      <c r="HG95" s="5">
        <v>198</v>
      </c>
      <c r="HH95" s="5">
        <v>17</v>
      </c>
      <c r="HI95" s="5">
        <v>190</v>
      </c>
      <c r="HJ95" s="5">
        <v>17</v>
      </c>
      <c r="HK95" s="5">
        <v>198</v>
      </c>
      <c r="HN95" s="5">
        <v>17</v>
      </c>
      <c r="HO95" s="5">
        <v>256</v>
      </c>
      <c r="HP95" s="5">
        <v>17</v>
      </c>
      <c r="HQ95" s="5">
        <v>278</v>
      </c>
      <c r="HR95" s="5">
        <v>17</v>
      </c>
      <c r="HS95" s="5">
        <v>274</v>
      </c>
      <c r="HT95" s="5">
        <v>17</v>
      </c>
      <c r="HU95" s="5">
        <v>290</v>
      </c>
      <c r="HX95" s="5">
        <v>17</v>
      </c>
      <c r="HY95" s="5">
        <v>201</v>
      </c>
      <c r="HZ95" s="5">
        <v>17</v>
      </c>
      <c r="IA95" s="5">
        <v>203</v>
      </c>
      <c r="IB95" s="5">
        <v>17</v>
      </c>
      <c r="IC95" s="5">
        <v>205</v>
      </c>
      <c r="ID95" s="5">
        <v>17</v>
      </c>
      <c r="IE95" s="5">
        <v>219</v>
      </c>
      <c r="IG95" s="2"/>
      <c r="IH95" s="5">
        <v>17</v>
      </c>
      <c r="II95" s="5">
        <v>495</v>
      </c>
      <c r="IJ95" s="5">
        <v>17</v>
      </c>
      <c r="IK95" s="5">
        <v>416</v>
      </c>
      <c r="IL95" s="5">
        <v>17</v>
      </c>
      <c r="IM95" s="5">
        <v>689</v>
      </c>
      <c r="IN95" s="5">
        <v>17</v>
      </c>
      <c r="IO95" s="5">
        <v>444</v>
      </c>
      <c r="IR95" s="5">
        <v>17</v>
      </c>
      <c r="IS95" s="5">
        <v>2282</v>
      </c>
      <c r="IT95" s="5">
        <v>17</v>
      </c>
      <c r="IU95" s="5">
        <v>2505</v>
      </c>
      <c r="IV95" s="5">
        <v>17</v>
      </c>
      <c r="IW95" s="5">
        <v>2214</v>
      </c>
      <c r="IX95" s="5">
        <v>17</v>
      </c>
      <c r="IY95" s="5">
        <v>2557</v>
      </c>
      <c r="JB95" s="5">
        <v>17</v>
      </c>
      <c r="JC95" s="5">
        <v>699</v>
      </c>
      <c r="JD95" s="5">
        <v>17</v>
      </c>
      <c r="JE95" s="5">
        <v>1547</v>
      </c>
      <c r="JF95" s="5">
        <v>17</v>
      </c>
      <c r="JG95" s="5">
        <v>590</v>
      </c>
      <c r="JH95" s="5">
        <v>17</v>
      </c>
      <c r="JI95" s="5">
        <v>761</v>
      </c>
      <c r="JK95" s="2"/>
      <c r="JL95" s="5">
        <v>17</v>
      </c>
      <c r="JM95" s="5">
        <v>1081</v>
      </c>
      <c r="JN95" s="5">
        <v>17</v>
      </c>
      <c r="JO95" s="5">
        <v>402</v>
      </c>
      <c r="JP95" s="5">
        <v>17</v>
      </c>
      <c r="JQ95" s="5">
        <v>947</v>
      </c>
      <c r="JR95" s="5">
        <v>17</v>
      </c>
      <c r="JS95" s="5">
        <v>418</v>
      </c>
      <c r="JV95" s="5">
        <v>17</v>
      </c>
      <c r="JW95" s="5">
        <v>175</v>
      </c>
      <c r="JX95" s="5">
        <v>17</v>
      </c>
      <c r="JY95" s="5">
        <v>182</v>
      </c>
      <c r="JZ95" s="5">
        <v>17</v>
      </c>
      <c r="KA95" s="5">
        <v>172</v>
      </c>
      <c r="KB95" s="5">
        <v>17</v>
      </c>
      <c r="KC95" s="5">
        <v>230</v>
      </c>
      <c r="KF95" s="5">
        <v>17</v>
      </c>
      <c r="KG95" s="5">
        <v>301</v>
      </c>
      <c r="KH95" s="5">
        <v>17</v>
      </c>
      <c r="KI95" s="5">
        <v>371</v>
      </c>
      <c r="KJ95" s="5">
        <v>17</v>
      </c>
      <c r="KK95" s="5">
        <v>353</v>
      </c>
      <c r="KL95" s="5">
        <v>17</v>
      </c>
      <c r="KM95" s="5">
        <v>574</v>
      </c>
    </row>
    <row r="96" spans="1:299" x14ac:dyDescent="0.25">
      <c r="A96" s="2"/>
      <c r="B96" s="5">
        <v>18</v>
      </c>
      <c r="C96" s="5">
        <v>218</v>
      </c>
      <c r="D96" s="5">
        <v>18</v>
      </c>
      <c r="E96" s="5">
        <v>211</v>
      </c>
      <c r="F96" s="5">
        <v>18</v>
      </c>
      <c r="G96" s="5">
        <v>223</v>
      </c>
      <c r="H96" s="5">
        <v>18</v>
      </c>
      <c r="I96" s="5">
        <v>204</v>
      </c>
      <c r="L96" s="5">
        <v>18</v>
      </c>
      <c r="M96" s="5">
        <v>179</v>
      </c>
      <c r="N96" s="5">
        <v>18</v>
      </c>
      <c r="O96" s="5">
        <v>184</v>
      </c>
      <c r="P96" s="5">
        <v>18</v>
      </c>
      <c r="Q96" s="5">
        <v>194</v>
      </c>
      <c r="R96" s="5">
        <v>18</v>
      </c>
      <c r="S96" s="5">
        <v>188</v>
      </c>
      <c r="V96" s="5">
        <v>18</v>
      </c>
      <c r="W96" s="5">
        <v>200</v>
      </c>
      <c r="X96" s="5">
        <v>18</v>
      </c>
      <c r="Y96" s="5">
        <v>196</v>
      </c>
      <c r="Z96" s="5">
        <v>18</v>
      </c>
      <c r="AA96" s="5">
        <v>207</v>
      </c>
      <c r="AB96" s="5">
        <v>18</v>
      </c>
      <c r="AC96" s="5">
        <v>193</v>
      </c>
      <c r="AE96" s="2"/>
      <c r="AF96" s="5">
        <v>18</v>
      </c>
      <c r="AG96" s="5">
        <v>828</v>
      </c>
      <c r="AH96" s="5">
        <v>18</v>
      </c>
      <c r="AI96" s="5">
        <v>1250</v>
      </c>
      <c r="AJ96" s="5">
        <v>18</v>
      </c>
      <c r="AK96" s="5">
        <v>1105</v>
      </c>
      <c r="AL96" s="5">
        <v>18</v>
      </c>
      <c r="AM96" s="5">
        <v>961</v>
      </c>
      <c r="AP96" s="5">
        <v>18</v>
      </c>
      <c r="AQ96" s="5">
        <v>530</v>
      </c>
      <c r="AR96" s="5">
        <v>18</v>
      </c>
      <c r="AS96" s="5">
        <v>421</v>
      </c>
      <c r="AT96" s="5">
        <v>18</v>
      </c>
      <c r="AU96" s="5">
        <v>357</v>
      </c>
      <c r="AV96" s="5">
        <v>18</v>
      </c>
      <c r="AW96" s="5">
        <v>2277</v>
      </c>
      <c r="AZ96" s="5">
        <v>18</v>
      </c>
      <c r="BA96" s="5">
        <v>886</v>
      </c>
      <c r="BB96" s="5">
        <v>18</v>
      </c>
      <c r="BC96" s="5">
        <v>3786</v>
      </c>
      <c r="BD96" s="5">
        <v>18</v>
      </c>
      <c r="BE96" s="5">
        <v>1767</v>
      </c>
      <c r="BF96" s="5">
        <v>18</v>
      </c>
      <c r="BG96" s="5">
        <v>651</v>
      </c>
      <c r="BJ96" s="5">
        <v>18</v>
      </c>
      <c r="BK96" s="5">
        <v>911</v>
      </c>
      <c r="BL96" s="5">
        <v>18</v>
      </c>
      <c r="BM96" s="5">
        <v>8523</v>
      </c>
      <c r="BN96" s="5">
        <v>18</v>
      </c>
      <c r="BO96" s="5">
        <v>4366</v>
      </c>
      <c r="BP96" s="5">
        <v>18</v>
      </c>
      <c r="BQ96" s="5">
        <v>1187</v>
      </c>
      <c r="BT96" s="5">
        <v>18</v>
      </c>
      <c r="BU96" s="5">
        <v>580</v>
      </c>
      <c r="BV96" s="5">
        <v>18</v>
      </c>
      <c r="BW96" s="5">
        <v>1474</v>
      </c>
      <c r="BX96" s="5">
        <v>18</v>
      </c>
      <c r="BY96" s="5">
        <v>2011</v>
      </c>
      <c r="BZ96" s="5">
        <v>18</v>
      </c>
      <c r="CA96" s="5">
        <v>732</v>
      </c>
      <c r="CC96" s="2"/>
      <c r="CD96" s="5">
        <v>18</v>
      </c>
      <c r="CE96" s="5">
        <v>447</v>
      </c>
      <c r="CF96" s="5">
        <v>18</v>
      </c>
      <c r="CG96" s="5">
        <v>699</v>
      </c>
      <c r="CH96" s="5">
        <v>18</v>
      </c>
      <c r="CI96" s="5">
        <v>766</v>
      </c>
      <c r="CJ96" s="5">
        <v>18</v>
      </c>
      <c r="CK96" s="5">
        <v>1913</v>
      </c>
      <c r="CN96" s="5">
        <v>18</v>
      </c>
      <c r="CO96" s="5">
        <v>4382</v>
      </c>
      <c r="CP96" s="5">
        <v>18</v>
      </c>
      <c r="CQ96" s="5">
        <v>5048</v>
      </c>
      <c r="CR96" s="5">
        <v>18</v>
      </c>
      <c r="CS96" s="5">
        <v>3406</v>
      </c>
      <c r="CT96" s="5">
        <v>18</v>
      </c>
      <c r="CU96" s="5">
        <v>1284</v>
      </c>
      <c r="CX96" s="5">
        <v>18</v>
      </c>
      <c r="CY96" s="5">
        <v>1088</v>
      </c>
      <c r="CZ96" s="5">
        <v>18</v>
      </c>
      <c r="DA96" s="5">
        <v>915</v>
      </c>
      <c r="DB96" s="5">
        <v>18</v>
      </c>
      <c r="DC96" s="5">
        <v>1021</v>
      </c>
      <c r="DD96" s="5">
        <v>18</v>
      </c>
      <c r="DE96" s="5">
        <v>1156</v>
      </c>
      <c r="DH96" s="5">
        <v>18</v>
      </c>
      <c r="DI96" s="5">
        <v>542</v>
      </c>
      <c r="DJ96" s="5">
        <v>18</v>
      </c>
      <c r="DK96" s="5">
        <v>451</v>
      </c>
      <c r="DL96" s="5">
        <v>18</v>
      </c>
      <c r="DM96" s="5">
        <v>434</v>
      </c>
      <c r="DN96" s="5">
        <v>18</v>
      </c>
      <c r="DO96" s="5">
        <v>852</v>
      </c>
      <c r="DQ96" s="2"/>
      <c r="DR96" s="5">
        <v>18</v>
      </c>
      <c r="DS96" s="5">
        <v>182</v>
      </c>
      <c r="DT96" s="5">
        <v>18</v>
      </c>
      <c r="DU96" s="5">
        <v>174</v>
      </c>
      <c r="DV96" s="5">
        <v>18</v>
      </c>
      <c r="DW96" s="5">
        <v>175</v>
      </c>
      <c r="DX96" s="5">
        <v>18</v>
      </c>
      <c r="DY96" s="5">
        <v>172</v>
      </c>
      <c r="EB96" s="5">
        <v>18</v>
      </c>
      <c r="EC96" s="5">
        <v>197</v>
      </c>
      <c r="ED96" s="5">
        <v>18</v>
      </c>
      <c r="EE96" s="5">
        <v>201</v>
      </c>
      <c r="EF96" s="5">
        <v>18</v>
      </c>
      <c r="EG96" s="5">
        <v>197</v>
      </c>
      <c r="EH96" s="5">
        <v>18</v>
      </c>
      <c r="EI96" s="5">
        <v>233</v>
      </c>
      <c r="EL96" s="5">
        <v>18</v>
      </c>
      <c r="EM96" s="5">
        <v>199</v>
      </c>
      <c r="EN96" s="5">
        <v>18</v>
      </c>
      <c r="EO96" s="5">
        <v>190</v>
      </c>
      <c r="EP96" s="5">
        <v>18</v>
      </c>
      <c r="EQ96" s="5">
        <v>197</v>
      </c>
      <c r="ER96" s="5">
        <v>18</v>
      </c>
      <c r="ES96" s="5">
        <v>201</v>
      </c>
      <c r="EU96" s="2"/>
      <c r="EV96" s="5">
        <v>18</v>
      </c>
      <c r="EW96" s="5">
        <v>192</v>
      </c>
      <c r="EX96" s="5">
        <v>18</v>
      </c>
      <c r="EY96" s="5">
        <v>178</v>
      </c>
      <c r="EZ96" s="5">
        <v>18</v>
      </c>
      <c r="FA96" s="5">
        <v>190</v>
      </c>
      <c r="FB96" s="5">
        <v>18</v>
      </c>
      <c r="FC96" s="5">
        <v>192</v>
      </c>
      <c r="FF96" s="5">
        <v>18</v>
      </c>
      <c r="FG96" s="5">
        <v>234</v>
      </c>
      <c r="FH96" s="5">
        <v>18</v>
      </c>
      <c r="FI96" s="5">
        <v>304</v>
      </c>
      <c r="FJ96" s="5">
        <v>18</v>
      </c>
      <c r="FK96" s="5">
        <v>312</v>
      </c>
      <c r="FL96" s="5">
        <v>18</v>
      </c>
      <c r="FM96" s="5">
        <v>350</v>
      </c>
      <c r="FP96" s="5">
        <v>18</v>
      </c>
      <c r="FQ96" s="5">
        <v>205</v>
      </c>
      <c r="FR96" s="5">
        <v>18</v>
      </c>
      <c r="FS96" s="5">
        <v>203</v>
      </c>
      <c r="FT96" s="5">
        <v>18</v>
      </c>
      <c r="FU96" s="5">
        <v>207</v>
      </c>
      <c r="FV96" s="5">
        <v>18</v>
      </c>
      <c r="FW96" s="5">
        <v>203</v>
      </c>
      <c r="FY96" s="2"/>
      <c r="FZ96" s="5">
        <v>18</v>
      </c>
      <c r="GA96" s="5">
        <v>371</v>
      </c>
      <c r="GB96" s="5">
        <v>18</v>
      </c>
      <c r="GC96" s="5">
        <v>358</v>
      </c>
      <c r="GD96" s="5">
        <v>18</v>
      </c>
      <c r="GE96" s="5">
        <v>399</v>
      </c>
      <c r="GF96" s="5">
        <v>18</v>
      </c>
      <c r="GG96" s="5">
        <v>408</v>
      </c>
      <c r="GJ96" s="5">
        <v>18</v>
      </c>
      <c r="GK96" s="5">
        <v>228</v>
      </c>
      <c r="GL96" s="5">
        <v>18</v>
      </c>
      <c r="GM96" s="5">
        <v>271</v>
      </c>
      <c r="GN96" s="5">
        <v>18</v>
      </c>
      <c r="GO96" s="5">
        <v>245</v>
      </c>
      <c r="GP96" s="5">
        <v>18</v>
      </c>
      <c r="GQ96" s="5">
        <v>274</v>
      </c>
      <c r="GT96" s="5">
        <v>18</v>
      </c>
      <c r="GU96" s="5">
        <v>190</v>
      </c>
      <c r="GV96" s="5">
        <v>18</v>
      </c>
      <c r="GW96" s="5">
        <v>181</v>
      </c>
      <c r="GX96" s="5">
        <v>18</v>
      </c>
      <c r="GY96" s="5">
        <v>176</v>
      </c>
      <c r="GZ96" s="5">
        <v>18</v>
      </c>
      <c r="HA96" s="5">
        <v>191</v>
      </c>
      <c r="HC96" s="2"/>
      <c r="HD96" s="5">
        <v>18</v>
      </c>
      <c r="HE96" s="5">
        <v>195</v>
      </c>
      <c r="HF96" s="5">
        <v>18</v>
      </c>
      <c r="HG96" s="5">
        <v>192</v>
      </c>
      <c r="HH96" s="5">
        <v>18</v>
      </c>
      <c r="HI96" s="5">
        <v>197</v>
      </c>
      <c r="HJ96" s="5">
        <v>18</v>
      </c>
      <c r="HK96" s="5">
        <v>198</v>
      </c>
      <c r="HN96" s="5">
        <v>18</v>
      </c>
      <c r="HO96" s="5">
        <v>263</v>
      </c>
      <c r="HP96" s="5">
        <v>18</v>
      </c>
      <c r="HQ96" s="5">
        <v>267</v>
      </c>
      <c r="HR96" s="5">
        <v>18</v>
      </c>
      <c r="HS96" s="5">
        <v>274</v>
      </c>
      <c r="HT96" s="5">
        <v>18</v>
      </c>
      <c r="HU96" s="5">
        <v>280</v>
      </c>
      <c r="HX96" s="5">
        <v>18</v>
      </c>
      <c r="HY96" s="5">
        <v>200</v>
      </c>
      <c r="HZ96" s="5">
        <v>18</v>
      </c>
      <c r="IA96" s="5">
        <v>203</v>
      </c>
      <c r="IB96" s="5">
        <v>18</v>
      </c>
      <c r="IC96" s="5">
        <v>206</v>
      </c>
      <c r="ID96" s="5">
        <v>18</v>
      </c>
      <c r="IE96" s="5">
        <v>210</v>
      </c>
      <c r="IG96" s="2"/>
      <c r="IH96" s="5">
        <v>18</v>
      </c>
      <c r="II96" s="5">
        <v>2724</v>
      </c>
      <c r="IJ96" s="5">
        <v>18</v>
      </c>
      <c r="IK96" s="5">
        <v>676</v>
      </c>
      <c r="IL96" s="5">
        <v>18</v>
      </c>
      <c r="IM96" s="5">
        <v>630</v>
      </c>
      <c r="IN96" s="5">
        <v>18</v>
      </c>
      <c r="IO96" s="5">
        <v>1902</v>
      </c>
      <c r="IR96" s="5">
        <v>18</v>
      </c>
      <c r="IS96" s="5">
        <v>2214</v>
      </c>
      <c r="IT96" s="5">
        <v>18</v>
      </c>
      <c r="IU96" s="5">
        <v>623</v>
      </c>
      <c r="IV96" s="5">
        <v>18</v>
      </c>
      <c r="IW96" s="5">
        <v>2453</v>
      </c>
      <c r="IX96" s="5">
        <v>18</v>
      </c>
      <c r="IY96" s="5">
        <v>1764</v>
      </c>
      <c r="JB96" s="5">
        <v>18</v>
      </c>
      <c r="JC96" s="5">
        <v>711</v>
      </c>
      <c r="JD96" s="5">
        <v>18</v>
      </c>
      <c r="JE96" s="5">
        <v>809</v>
      </c>
      <c r="JF96" s="5">
        <v>18</v>
      </c>
      <c r="JG96" s="5">
        <v>555</v>
      </c>
      <c r="JH96" s="5">
        <v>18</v>
      </c>
      <c r="JI96" s="5">
        <v>678</v>
      </c>
      <c r="JK96" s="2"/>
      <c r="JL96" s="5">
        <v>18</v>
      </c>
      <c r="JM96" s="5">
        <v>956</v>
      </c>
      <c r="JN96" s="5">
        <v>18</v>
      </c>
      <c r="JO96" s="5">
        <v>547</v>
      </c>
      <c r="JP96" s="5">
        <v>18</v>
      </c>
      <c r="JQ96" s="5">
        <v>427</v>
      </c>
      <c r="JR96" s="5">
        <v>18</v>
      </c>
      <c r="JS96" s="5">
        <v>979</v>
      </c>
      <c r="JV96" s="5">
        <v>18</v>
      </c>
      <c r="JW96" s="5">
        <v>172</v>
      </c>
      <c r="JX96" s="5">
        <v>18</v>
      </c>
      <c r="JY96" s="5">
        <v>176</v>
      </c>
      <c r="JZ96" s="5">
        <v>18</v>
      </c>
      <c r="KA96" s="5">
        <v>205</v>
      </c>
      <c r="KB96" s="5">
        <v>18</v>
      </c>
      <c r="KC96" s="5">
        <v>275</v>
      </c>
      <c r="KF96" s="5">
        <v>18</v>
      </c>
      <c r="KG96" s="5">
        <v>337</v>
      </c>
      <c r="KH96" s="5">
        <v>18</v>
      </c>
      <c r="KI96" s="5">
        <v>598</v>
      </c>
      <c r="KJ96" s="5">
        <v>18</v>
      </c>
      <c r="KK96" s="5">
        <v>377</v>
      </c>
      <c r="KL96" s="5">
        <v>18</v>
      </c>
      <c r="KM96" s="5">
        <v>506</v>
      </c>
    </row>
    <row r="97" spans="1:299" x14ac:dyDescent="0.25">
      <c r="A97" s="2"/>
      <c r="B97" s="5">
        <v>19</v>
      </c>
      <c r="C97" s="5">
        <v>214</v>
      </c>
      <c r="D97" s="5">
        <v>19</v>
      </c>
      <c r="E97" s="5">
        <v>223</v>
      </c>
      <c r="F97" s="5">
        <v>19</v>
      </c>
      <c r="G97" s="5">
        <v>225</v>
      </c>
      <c r="H97" s="5">
        <v>19</v>
      </c>
      <c r="I97" s="5">
        <v>209</v>
      </c>
      <c r="L97" s="5">
        <v>19</v>
      </c>
      <c r="M97" s="5">
        <v>182</v>
      </c>
      <c r="N97" s="5">
        <v>19</v>
      </c>
      <c r="O97" s="5">
        <v>186</v>
      </c>
      <c r="P97" s="5">
        <v>19</v>
      </c>
      <c r="Q97" s="5">
        <v>186</v>
      </c>
      <c r="R97" s="5">
        <v>19</v>
      </c>
      <c r="S97" s="5">
        <v>190</v>
      </c>
      <c r="V97" s="5">
        <v>19</v>
      </c>
      <c r="W97" s="5">
        <v>211</v>
      </c>
      <c r="X97" s="5">
        <v>19</v>
      </c>
      <c r="Y97" s="5">
        <v>197</v>
      </c>
      <c r="Z97" s="5">
        <v>19</v>
      </c>
      <c r="AA97" s="5">
        <v>207</v>
      </c>
      <c r="AB97" s="5">
        <v>19</v>
      </c>
      <c r="AC97" s="5">
        <v>191</v>
      </c>
      <c r="AE97" s="2"/>
      <c r="AF97" s="5">
        <v>19</v>
      </c>
      <c r="AG97" s="5">
        <v>1147</v>
      </c>
      <c r="AH97" s="5">
        <v>19</v>
      </c>
      <c r="AI97" s="5">
        <v>1379</v>
      </c>
      <c r="AJ97" s="5">
        <v>19</v>
      </c>
      <c r="AK97" s="5">
        <v>1458</v>
      </c>
      <c r="AL97" s="5">
        <v>19</v>
      </c>
      <c r="AM97" s="5">
        <v>1007</v>
      </c>
      <c r="AP97" s="5">
        <v>19</v>
      </c>
      <c r="AQ97" s="5">
        <v>662</v>
      </c>
      <c r="AR97" s="5">
        <v>19</v>
      </c>
      <c r="AS97" s="5">
        <v>3500</v>
      </c>
      <c r="AT97" s="5">
        <v>19</v>
      </c>
      <c r="AU97" s="5">
        <v>285</v>
      </c>
      <c r="AV97" s="5">
        <v>19</v>
      </c>
      <c r="AW97" s="5">
        <v>2141</v>
      </c>
      <c r="AZ97" s="5">
        <v>19</v>
      </c>
      <c r="BA97" s="5">
        <v>9352</v>
      </c>
      <c r="BB97" s="5">
        <v>19</v>
      </c>
      <c r="BC97" s="5">
        <v>814</v>
      </c>
      <c r="BD97" s="5">
        <v>19</v>
      </c>
      <c r="BE97" s="5">
        <v>837</v>
      </c>
      <c r="BF97" s="5">
        <v>19</v>
      </c>
      <c r="BG97" s="5">
        <v>12036</v>
      </c>
      <c r="BJ97" s="5">
        <v>19</v>
      </c>
      <c r="BK97" s="5">
        <v>8608</v>
      </c>
      <c r="BL97" s="5">
        <v>19</v>
      </c>
      <c r="BM97" s="5">
        <v>6920</v>
      </c>
      <c r="BN97" s="5">
        <v>19</v>
      </c>
      <c r="BO97" s="5">
        <v>2308</v>
      </c>
      <c r="BP97" s="5">
        <v>19</v>
      </c>
      <c r="BQ97" s="5">
        <v>662</v>
      </c>
      <c r="BT97" s="5">
        <v>19</v>
      </c>
      <c r="BU97" s="5">
        <v>673</v>
      </c>
      <c r="BV97" s="5">
        <v>19</v>
      </c>
      <c r="BW97" s="5">
        <v>11704</v>
      </c>
      <c r="BX97" s="5">
        <v>19</v>
      </c>
      <c r="BY97" s="5">
        <v>2796</v>
      </c>
      <c r="BZ97" s="5">
        <v>19</v>
      </c>
      <c r="CA97" s="5">
        <v>507</v>
      </c>
      <c r="CC97" s="2"/>
      <c r="CD97" s="5">
        <v>19</v>
      </c>
      <c r="CE97" s="5">
        <v>555</v>
      </c>
      <c r="CF97" s="5">
        <v>19</v>
      </c>
      <c r="CG97" s="5">
        <v>3939</v>
      </c>
      <c r="CH97" s="5">
        <v>19</v>
      </c>
      <c r="CI97" s="5">
        <v>751</v>
      </c>
      <c r="CJ97" s="5">
        <v>19</v>
      </c>
      <c r="CK97" s="5">
        <v>1171</v>
      </c>
      <c r="CN97" s="5">
        <v>19</v>
      </c>
      <c r="CO97" s="5">
        <v>5264</v>
      </c>
      <c r="CP97" s="5">
        <v>19</v>
      </c>
      <c r="CQ97" s="5">
        <v>496</v>
      </c>
      <c r="CR97" s="5">
        <v>19</v>
      </c>
      <c r="CS97" s="5">
        <v>559</v>
      </c>
      <c r="CT97" s="5">
        <v>19</v>
      </c>
      <c r="CU97" s="5">
        <v>552</v>
      </c>
      <c r="CX97" s="5">
        <v>19</v>
      </c>
      <c r="CY97" s="5">
        <v>1000</v>
      </c>
      <c r="CZ97" s="5">
        <v>19</v>
      </c>
      <c r="DA97" s="5">
        <v>1198</v>
      </c>
      <c r="DB97" s="5">
        <v>19</v>
      </c>
      <c r="DC97" s="5">
        <v>6157</v>
      </c>
      <c r="DD97" s="5">
        <v>19</v>
      </c>
      <c r="DE97" s="5">
        <v>1180</v>
      </c>
      <c r="DH97" s="5">
        <v>19</v>
      </c>
      <c r="DI97" s="5">
        <v>379</v>
      </c>
      <c r="DJ97" s="5">
        <v>19</v>
      </c>
      <c r="DK97" s="5">
        <v>2308</v>
      </c>
      <c r="DL97" s="5">
        <v>19</v>
      </c>
      <c r="DM97" s="5">
        <v>1052</v>
      </c>
      <c r="DN97" s="5">
        <v>19</v>
      </c>
      <c r="DO97" s="5">
        <v>590</v>
      </c>
      <c r="DQ97" s="2"/>
      <c r="DR97" s="5">
        <v>19</v>
      </c>
      <c r="DS97" s="5">
        <v>167</v>
      </c>
      <c r="DT97" s="5">
        <v>19</v>
      </c>
      <c r="DU97" s="5">
        <v>174</v>
      </c>
      <c r="DV97" s="5">
        <v>19</v>
      </c>
      <c r="DW97" s="5">
        <v>170</v>
      </c>
      <c r="DX97" s="5">
        <v>19</v>
      </c>
      <c r="DY97" s="5">
        <v>167</v>
      </c>
      <c r="EB97" s="5">
        <v>19</v>
      </c>
      <c r="EC97" s="5">
        <v>203</v>
      </c>
      <c r="ED97" s="5">
        <v>19</v>
      </c>
      <c r="EE97" s="5">
        <v>201</v>
      </c>
      <c r="EF97" s="5">
        <v>19</v>
      </c>
      <c r="EG97" s="5">
        <v>198</v>
      </c>
      <c r="EH97" s="5">
        <v>19</v>
      </c>
      <c r="EI97" s="5">
        <v>229</v>
      </c>
      <c r="EL97" s="5">
        <v>19</v>
      </c>
      <c r="EM97" s="5">
        <v>197</v>
      </c>
      <c r="EN97" s="5">
        <v>19</v>
      </c>
      <c r="EO97" s="5">
        <v>193</v>
      </c>
      <c r="EP97" s="5">
        <v>19</v>
      </c>
      <c r="EQ97" s="5">
        <v>189</v>
      </c>
      <c r="ER97" s="5">
        <v>19</v>
      </c>
      <c r="ES97" s="5">
        <v>208</v>
      </c>
      <c r="EU97" s="2"/>
      <c r="EV97" s="5">
        <v>19</v>
      </c>
      <c r="EW97" s="5">
        <v>190</v>
      </c>
      <c r="EX97" s="5">
        <v>19</v>
      </c>
      <c r="EY97" s="5">
        <v>173</v>
      </c>
      <c r="EZ97" s="5">
        <v>19</v>
      </c>
      <c r="FA97" s="5">
        <v>191</v>
      </c>
      <c r="FB97" s="5">
        <v>19</v>
      </c>
      <c r="FC97" s="5">
        <v>195</v>
      </c>
      <c r="FF97" s="5">
        <v>19</v>
      </c>
      <c r="FG97" s="5">
        <v>237</v>
      </c>
      <c r="FH97" s="5">
        <v>19</v>
      </c>
      <c r="FI97" s="5">
        <v>312</v>
      </c>
      <c r="FJ97" s="5">
        <v>19</v>
      </c>
      <c r="FK97" s="5">
        <v>319</v>
      </c>
      <c r="FL97" s="5">
        <v>19</v>
      </c>
      <c r="FM97" s="5">
        <v>339</v>
      </c>
      <c r="FP97" s="5">
        <v>19</v>
      </c>
      <c r="FQ97" s="5">
        <v>215</v>
      </c>
      <c r="FR97" s="5">
        <v>19</v>
      </c>
      <c r="FS97" s="5">
        <v>208</v>
      </c>
      <c r="FT97" s="5">
        <v>19</v>
      </c>
      <c r="FU97" s="5">
        <v>212</v>
      </c>
      <c r="FV97" s="5">
        <v>19</v>
      </c>
      <c r="FW97" s="5">
        <v>211</v>
      </c>
      <c r="FY97" s="2"/>
      <c r="FZ97" s="5">
        <v>19</v>
      </c>
      <c r="GA97" s="5">
        <v>351</v>
      </c>
      <c r="GB97" s="5">
        <v>19</v>
      </c>
      <c r="GC97" s="5">
        <v>356</v>
      </c>
      <c r="GD97" s="5">
        <v>19</v>
      </c>
      <c r="GE97" s="5">
        <v>401</v>
      </c>
      <c r="GF97" s="5">
        <v>19</v>
      </c>
      <c r="GG97" s="5">
        <v>431</v>
      </c>
      <c r="GJ97" s="5">
        <v>19</v>
      </c>
      <c r="GK97" s="5">
        <v>228</v>
      </c>
      <c r="GL97" s="5">
        <v>19</v>
      </c>
      <c r="GM97" s="5">
        <v>242</v>
      </c>
      <c r="GN97" s="5">
        <v>19</v>
      </c>
      <c r="GO97" s="5">
        <v>261</v>
      </c>
      <c r="GP97" s="5">
        <v>19</v>
      </c>
      <c r="GQ97" s="5">
        <v>242</v>
      </c>
      <c r="GT97" s="5">
        <v>19</v>
      </c>
      <c r="GU97" s="5">
        <v>179</v>
      </c>
      <c r="GV97" s="5">
        <v>19</v>
      </c>
      <c r="GW97" s="5">
        <v>178</v>
      </c>
      <c r="GX97" s="5">
        <v>19</v>
      </c>
      <c r="GY97" s="5">
        <v>188</v>
      </c>
      <c r="GZ97" s="5">
        <v>19</v>
      </c>
      <c r="HA97" s="5">
        <v>193</v>
      </c>
      <c r="HC97" s="2"/>
      <c r="HD97" s="5">
        <v>19</v>
      </c>
      <c r="HE97" s="5">
        <v>201</v>
      </c>
      <c r="HF97" s="5">
        <v>19</v>
      </c>
      <c r="HG97" s="5">
        <v>198</v>
      </c>
      <c r="HH97" s="5">
        <v>19</v>
      </c>
      <c r="HI97" s="5">
        <v>196</v>
      </c>
      <c r="HJ97" s="5">
        <v>19</v>
      </c>
      <c r="HK97" s="5">
        <v>200</v>
      </c>
      <c r="HN97" s="5">
        <v>19</v>
      </c>
      <c r="HO97" s="5">
        <v>264</v>
      </c>
      <c r="HP97" s="5">
        <v>19</v>
      </c>
      <c r="HQ97" s="5">
        <v>268</v>
      </c>
      <c r="HR97" s="5">
        <v>19</v>
      </c>
      <c r="HS97" s="5">
        <v>283</v>
      </c>
      <c r="HT97" s="5">
        <v>19</v>
      </c>
      <c r="HU97" s="5">
        <v>283</v>
      </c>
      <c r="HX97" s="5">
        <v>19</v>
      </c>
      <c r="HY97" s="5">
        <v>212</v>
      </c>
      <c r="HZ97" s="5">
        <v>19</v>
      </c>
      <c r="IA97" s="5">
        <v>208</v>
      </c>
      <c r="IB97" s="5">
        <v>19</v>
      </c>
      <c r="IC97" s="5">
        <v>202</v>
      </c>
      <c r="ID97" s="5">
        <v>19</v>
      </c>
      <c r="IE97" s="5">
        <v>223</v>
      </c>
      <c r="IG97" s="2"/>
      <c r="IH97" s="5">
        <v>19</v>
      </c>
      <c r="II97" s="5">
        <v>488</v>
      </c>
      <c r="IJ97" s="5">
        <v>19</v>
      </c>
      <c r="IK97" s="5">
        <v>2245</v>
      </c>
      <c r="IL97" s="5">
        <v>19</v>
      </c>
      <c r="IM97" s="5">
        <v>2522</v>
      </c>
      <c r="IN97" s="5">
        <v>19</v>
      </c>
      <c r="IO97" s="5">
        <v>4272</v>
      </c>
      <c r="IR97" s="5">
        <v>19</v>
      </c>
      <c r="IS97" s="5">
        <v>986</v>
      </c>
      <c r="IT97" s="5">
        <v>19</v>
      </c>
      <c r="IU97" s="5">
        <v>2485</v>
      </c>
      <c r="IV97" s="5">
        <v>19</v>
      </c>
      <c r="IW97" s="5">
        <v>2099</v>
      </c>
      <c r="IX97" s="5">
        <v>19</v>
      </c>
      <c r="IY97" s="5">
        <v>1585</v>
      </c>
      <c r="JB97" s="5">
        <v>19</v>
      </c>
      <c r="JC97" s="5">
        <v>636</v>
      </c>
      <c r="JD97" s="5">
        <v>19</v>
      </c>
      <c r="JE97" s="5">
        <v>641</v>
      </c>
      <c r="JF97" s="5">
        <v>19</v>
      </c>
      <c r="JG97" s="5">
        <v>637</v>
      </c>
      <c r="JH97" s="5">
        <v>19</v>
      </c>
      <c r="JI97" s="5">
        <v>1035</v>
      </c>
      <c r="JK97" s="2"/>
      <c r="JL97" s="5">
        <v>19</v>
      </c>
      <c r="JM97" s="5">
        <v>1331</v>
      </c>
      <c r="JN97" s="5">
        <v>19</v>
      </c>
      <c r="JO97" s="5">
        <v>354</v>
      </c>
      <c r="JP97" s="5">
        <v>19</v>
      </c>
      <c r="JQ97" s="5">
        <v>659</v>
      </c>
      <c r="JR97" s="5">
        <v>19</v>
      </c>
      <c r="JS97" s="5">
        <v>426</v>
      </c>
      <c r="JV97" s="5">
        <v>19</v>
      </c>
      <c r="JW97" s="5">
        <v>179</v>
      </c>
      <c r="JX97" s="5">
        <v>19</v>
      </c>
      <c r="JY97" s="5">
        <v>174</v>
      </c>
      <c r="JZ97" s="5">
        <v>19</v>
      </c>
      <c r="KA97" s="5">
        <v>219</v>
      </c>
      <c r="KB97" s="5">
        <v>19</v>
      </c>
      <c r="KC97" s="5">
        <v>246</v>
      </c>
      <c r="KF97" s="5">
        <v>19</v>
      </c>
      <c r="KG97" s="5">
        <v>338</v>
      </c>
      <c r="KH97" s="5">
        <v>19</v>
      </c>
      <c r="KI97" s="5">
        <v>368</v>
      </c>
      <c r="KJ97" s="5">
        <v>19</v>
      </c>
      <c r="KK97" s="5">
        <v>348</v>
      </c>
      <c r="KL97" s="5">
        <v>19</v>
      </c>
      <c r="KM97" s="5">
        <v>452</v>
      </c>
    </row>
    <row r="98" spans="1:299" x14ac:dyDescent="0.25">
      <c r="A98" s="2"/>
      <c r="B98" s="5">
        <v>20</v>
      </c>
      <c r="C98" s="5">
        <v>219</v>
      </c>
      <c r="D98" s="5">
        <v>20</v>
      </c>
      <c r="E98" s="5">
        <v>207</v>
      </c>
      <c r="F98" s="5">
        <v>20</v>
      </c>
      <c r="G98" s="5">
        <v>281</v>
      </c>
      <c r="H98" s="5">
        <v>20</v>
      </c>
      <c r="I98" s="5">
        <v>204</v>
      </c>
      <c r="L98" s="5">
        <v>20</v>
      </c>
      <c r="M98" s="5">
        <v>180</v>
      </c>
      <c r="N98" s="5">
        <v>20</v>
      </c>
      <c r="O98" s="5">
        <v>180</v>
      </c>
      <c r="P98" s="5">
        <v>20</v>
      </c>
      <c r="Q98" s="5">
        <v>185</v>
      </c>
      <c r="R98" s="5">
        <v>20</v>
      </c>
      <c r="S98" s="5">
        <v>188</v>
      </c>
      <c r="V98" s="5">
        <v>20</v>
      </c>
      <c r="W98" s="5">
        <v>201</v>
      </c>
      <c r="X98" s="5">
        <v>20</v>
      </c>
      <c r="Y98" s="5">
        <v>187</v>
      </c>
      <c r="Z98" s="5">
        <v>20</v>
      </c>
      <c r="AA98" s="5">
        <v>203</v>
      </c>
      <c r="AB98" s="5">
        <v>20</v>
      </c>
      <c r="AC98" s="5">
        <v>194</v>
      </c>
      <c r="AE98" s="2"/>
      <c r="AF98" s="5">
        <v>20</v>
      </c>
      <c r="AG98" s="5">
        <v>906</v>
      </c>
      <c r="AH98" s="5">
        <v>20</v>
      </c>
      <c r="AI98" s="5">
        <v>1339</v>
      </c>
      <c r="AJ98" s="5">
        <v>20</v>
      </c>
      <c r="AK98" s="5">
        <v>2705</v>
      </c>
      <c r="AL98" s="5">
        <v>20</v>
      </c>
      <c r="AM98" s="5">
        <v>949</v>
      </c>
      <c r="AP98" s="5">
        <v>20</v>
      </c>
      <c r="AQ98" s="5">
        <v>441</v>
      </c>
      <c r="AR98" s="5">
        <v>20</v>
      </c>
      <c r="AS98" s="5">
        <v>425</v>
      </c>
      <c r="AT98" s="5">
        <v>20</v>
      </c>
      <c r="AU98" s="5">
        <v>2511</v>
      </c>
      <c r="AV98" s="5">
        <v>20</v>
      </c>
      <c r="AW98" s="5">
        <v>428</v>
      </c>
      <c r="AZ98" s="5">
        <v>20</v>
      </c>
      <c r="BA98" s="5">
        <v>2989</v>
      </c>
      <c r="BB98" s="5">
        <v>20</v>
      </c>
      <c r="BC98" s="5">
        <v>1152</v>
      </c>
      <c r="BD98" s="5">
        <v>20</v>
      </c>
      <c r="BE98" s="5">
        <v>1596</v>
      </c>
      <c r="BF98" s="5">
        <v>20</v>
      </c>
      <c r="BG98" s="5">
        <v>1323</v>
      </c>
      <c r="BJ98" s="5">
        <v>20</v>
      </c>
      <c r="BK98" s="5">
        <v>3836</v>
      </c>
      <c r="BL98" s="5">
        <v>20</v>
      </c>
      <c r="BM98" s="5">
        <v>5730</v>
      </c>
      <c r="BN98" s="5">
        <v>20</v>
      </c>
      <c r="BO98" s="5">
        <v>3228</v>
      </c>
      <c r="BP98" s="5">
        <v>20</v>
      </c>
      <c r="BQ98" s="5">
        <v>538</v>
      </c>
      <c r="BT98" s="5">
        <v>20</v>
      </c>
      <c r="BU98" s="5">
        <v>548</v>
      </c>
      <c r="BV98" s="5">
        <v>20</v>
      </c>
      <c r="BW98" s="5">
        <v>11680</v>
      </c>
      <c r="BX98" s="5">
        <v>20</v>
      </c>
      <c r="BY98" s="5">
        <v>2984</v>
      </c>
      <c r="BZ98" s="5">
        <v>20</v>
      </c>
      <c r="CA98" s="5">
        <v>625</v>
      </c>
      <c r="CC98" s="2"/>
      <c r="CD98" s="5">
        <v>20</v>
      </c>
      <c r="CE98" s="5">
        <v>2207</v>
      </c>
      <c r="CF98" s="5">
        <v>20</v>
      </c>
      <c r="CG98" s="5">
        <v>624</v>
      </c>
      <c r="CH98" s="5">
        <v>20</v>
      </c>
      <c r="CI98" s="5">
        <v>710</v>
      </c>
      <c r="CJ98" s="5">
        <v>20</v>
      </c>
      <c r="CK98" s="5">
        <v>1263</v>
      </c>
      <c r="CN98" s="5">
        <v>20</v>
      </c>
      <c r="CO98" s="5">
        <v>1607</v>
      </c>
      <c r="CP98" s="5">
        <v>20</v>
      </c>
      <c r="CQ98" s="5">
        <v>679</v>
      </c>
      <c r="CR98" s="5">
        <v>20</v>
      </c>
      <c r="CS98" s="5">
        <v>762</v>
      </c>
      <c r="CT98" s="5">
        <v>20</v>
      </c>
      <c r="CU98" s="5">
        <v>352</v>
      </c>
      <c r="CX98" s="5">
        <v>20</v>
      </c>
      <c r="CY98" s="5">
        <v>1043</v>
      </c>
      <c r="CZ98" s="5">
        <v>20</v>
      </c>
      <c r="DA98" s="5">
        <v>2347</v>
      </c>
      <c r="DB98" s="5">
        <v>20</v>
      </c>
      <c r="DC98" s="5">
        <v>1462</v>
      </c>
      <c r="DD98" s="5">
        <v>20</v>
      </c>
      <c r="DE98" s="5">
        <v>1026</v>
      </c>
      <c r="DH98" s="5">
        <v>20</v>
      </c>
      <c r="DI98" s="5">
        <v>520</v>
      </c>
      <c r="DJ98" s="5">
        <v>20</v>
      </c>
      <c r="DK98" s="5">
        <v>559</v>
      </c>
      <c r="DL98" s="5">
        <v>20</v>
      </c>
      <c r="DM98" s="5">
        <v>2346</v>
      </c>
      <c r="DN98" s="5">
        <v>20</v>
      </c>
      <c r="DO98" s="5">
        <v>604</v>
      </c>
      <c r="DQ98" s="2"/>
      <c r="DR98" s="5">
        <v>20</v>
      </c>
      <c r="DS98" s="5">
        <v>176</v>
      </c>
      <c r="DT98" s="5">
        <v>20</v>
      </c>
      <c r="DU98" s="5">
        <v>169</v>
      </c>
      <c r="DV98" s="5">
        <v>20</v>
      </c>
      <c r="DW98" s="5">
        <v>177</v>
      </c>
      <c r="DX98" s="5">
        <v>20</v>
      </c>
      <c r="DY98" s="5">
        <v>180</v>
      </c>
      <c r="EB98" s="5">
        <v>20</v>
      </c>
      <c r="EC98" s="5">
        <v>220</v>
      </c>
      <c r="ED98" s="5">
        <v>20</v>
      </c>
      <c r="EE98" s="5">
        <v>203</v>
      </c>
      <c r="EF98" s="5">
        <v>20</v>
      </c>
      <c r="EG98" s="5">
        <v>203</v>
      </c>
      <c r="EH98" s="5">
        <v>20</v>
      </c>
      <c r="EI98" s="5">
        <v>232</v>
      </c>
      <c r="EL98" s="5">
        <v>20</v>
      </c>
      <c r="EM98" s="5">
        <v>191</v>
      </c>
      <c r="EN98" s="5">
        <v>20</v>
      </c>
      <c r="EO98" s="5">
        <v>200</v>
      </c>
      <c r="EP98" s="5">
        <v>20</v>
      </c>
      <c r="EQ98" s="5">
        <v>187</v>
      </c>
      <c r="ER98" s="5">
        <v>20</v>
      </c>
      <c r="ES98" s="5">
        <v>195</v>
      </c>
      <c r="EU98" s="2"/>
      <c r="EV98" s="5">
        <v>20</v>
      </c>
      <c r="EW98" s="5">
        <v>193</v>
      </c>
      <c r="EX98" s="5">
        <v>20</v>
      </c>
      <c r="EY98" s="5">
        <v>179</v>
      </c>
      <c r="EZ98" s="5">
        <v>20</v>
      </c>
      <c r="FA98" s="5">
        <v>189</v>
      </c>
      <c r="FB98" s="5">
        <v>20</v>
      </c>
      <c r="FC98" s="5">
        <v>198</v>
      </c>
      <c r="FF98" s="5">
        <v>20</v>
      </c>
      <c r="FG98" s="5">
        <v>236</v>
      </c>
      <c r="FH98" s="5">
        <v>20</v>
      </c>
      <c r="FI98" s="5">
        <v>306</v>
      </c>
      <c r="FJ98" s="5">
        <v>20</v>
      </c>
      <c r="FK98" s="5">
        <v>314</v>
      </c>
      <c r="FL98" s="5">
        <v>20</v>
      </c>
      <c r="FM98" s="5">
        <v>340</v>
      </c>
      <c r="FP98" s="5">
        <v>20</v>
      </c>
      <c r="FQ98" s="5">
        <v>213</v>
      </c>
      <c r="FR98" s="5">
        <v>20</v>
      </c>
      <c r="FS98" s="5">
        <v>211</v>
      </c>
      <c r="FT98" s="5">
        <v>20</v>
      </c>
      <c r="FU98" s="5">
        <v>211</v>
      </c>
      <c r="FV98" s="5">
        <v>20</v>
      </c>
      <c r="FW98" s="5">
        <v>207</v>
      </c>
      <c r="FY98" s="2"/>
      <c r="FZ98" s="5">
        <v>20</v>
      </c>
      <c r="GA98" s="5">
        <v>350</v>
      </c>
      <c r="GB98" s="5">
        <v>20</v>
      </c>
      <c r="GC98" s="5">
        <v>357</v>
      </c>
      <c r="GD98" s="5">
        <v>20</v>
      </c>
      <c r="GE98" s="5">
        <v>411</v>
      </c>
      <c r="GF98" s="5">
        <v>20</v>
      </c>
      <c r="GG98" s="5">
        <v>428</v>
      </c>
      <c r="GJ98" s="5">
        <v>20</v>
      </c>
      <c r="GK98" s="5">
        <v>229</v>
      </c>
      <c r="GL98" s="5">
        <v>20</v>
      </c>
      <c r="GM98" s="5">
        <v>240</v>
      </c>
      <c r="GN98" s="5">
        <v>20</v>
      </c>
      <c r="GO98" s="5">
        <v>265</v>
      </c>
      <c r="GP98" s="5">
        <v>20</v>
      </c>
      <c r="GQ98" s="5">
        <v>252</v>
      </c>
      <c r="GT98" s="5">
        <v>20</v>
      </c>
      <c r="GU98" s="5">
        <v>181</v>
      </c>
      <c r="GV98" s="5">
        <v>20</v>
      </c>
      <c r="GW98" s="5">
        <v>176</v>
      </c>
      <c r="GX98" s="5">
        <v>20</v>
      </c>
      <c r="GY98" s="5">
        <v>209</v>
      </c>
      <c r="GZ98" s="5">
        <v>20</v>
      </c>
      <c r="HA98" s="5">
        <v>177</v>
      </c>
      <c r="HC98" s="2"/>
      <c r="HD98" s="5">
        <v>20</v>
      </c>
      <c r="HE98" s="5">
        <v>205</v>
      </c>
      <c r="HF98" s="5">
        <v>20</v>
      </c>
      <c r="HG98" s="5">
        <v>197</v>
      </c>
      <c r="HH98" s="5">
        <v>20</v>
      </c>
      <c r="HI98" s="5">
        <v>193</v>
      </c>
      <c r="HJ98" s="5">
        <v>20</v>
      </c>
      <c r="HK98" s="5">
        <v>204</v>
      </c>
      <c r="HN98" s="5">
        <v>20</v>
      </c>
      <c r="HO98" s="5">
        <v>258</v>
      </c>
      <c r="HP98" s="5">
        <v>20</v>
      </c>
      <c r="HQ98" s="5">
        <v>272</v>
      </c>
      <c r="HR98" s="5">
        <v>20</v>
      </c>
      <c r="HS98" s="5">
        <v>276</v>
      </c>
      <c r="HT98" s="5">
        <v>20</v>
      </c>
      <c r="HU98" s="5">
        <v>286</v>
      </c>
      <c r="HX98" s="5">
        <v>20</v>
      </c>
      <c r="HY98" s="5">
        <v>195</v>
      </c>
      <c r="HZ98" s="5">
        <v>20</v>
      </c>
      <c r="IA98" s="5">
        <v>201</v>
      </c>
      <c r="IB98" s="5">
        <v>20</v>
      </c>
      <c r="IC98" s="5">
        <v>204</v>
      </c>
      <c r="ID98" s="5">
        <v>20</v>
      </c>
      <c r="IE98" s="5">
        <v>219</v>
      </c>
      <c r="IG98" s="2"/>
      <c r="IH98" s="5">
        <v>20</v>
      </c>
      <c r="II98" s="5">
        <v>3385</v>
      </c>
      <c r="IJ98" s="5">
        <v>20</v>
      </c>
      <c r="IK98" s="5">
        <v>386</v>
      </c>
      <c r="IL98" s="5">
        <v>20</v>
      </c>
      <c r="IM98" s="5">
        <v>3709</v>
      </c>
      <c r="IN98" s="5">
        <v>20</v>
      </c>
      <c r="IO98" s="5">
        <v>1798</v>
      </c>
      <c r="IR98" s="5">
        <v>20</v>
      </c>
      <c r="IS98" s="5">
        <v>1190</v>
      </c>
      <c r="IT98" s="5">
        <v>20</v>
      </c>
      <c r="IU98" s="5">
        <v>1458</v>
      </c>
      <c r="IV98" s="5">
        <v>20</v>
      </c>
      <c r="IW98" s="5">
        <v>1871</v>
      </c>
      <c r="IX98" s="5">
        <v>20</v>
      </c>
      <c r="IY98" s="5">
        <v>1248</v>
      </c>
      <c r="JB98" s="5">
        <v>20</v>
      </c>
      <c r="JC98" s="5">
        <v>1503</v>
      </c>
      <c r="JD98" s="5">
        <v>20</v>
      </c>
      <c r="JE98" s="5">
        <v>745</v>
      </c>
      <c r="JF98" s="5">
        <v>20</v>
      </c>
      <c r="JG98" s="5">
        <v>598</v>
      </c>
      <c r="JH98" s="5">
        <v>20</v>
      </c>
      <c r="JI98" s="5">
        <v>707</v>
      </c>
      <c r="JK98" s="2"/>
      <c r="JL98" s="5">
        <v>20</v>
      </c>
      <c r="JM98" s="5">
        <v>950</v>
      </c>
      <c r="JN98" s="5">
        <v>20</v>
      </c>
      <c r="JO98" s="5">
        <v>342</v>
      </c>
      <c r="JP98" s="5">
        <v>20</v>
      </c>
      <c r="JQ98" s="5">
        <v>1430</v>
      </c>
      <c r="JR98" s="5">
        <v>20</v>
      </c>
      <c r="JS98" s="5">
        <v>386</v>
      </c>
      <c r="JV98" s="5">
        <v>20</v>
      </c>
      <c r="JW98" s="5">
        <v>191</v>
      </c>
      <c r="JX98" s="5">
        <v>20</v>
      </c>
      <c r="JY98" s="5">
        <v>176</v>
      </c>
      <c r="JZ98" s="5">
        <v>20</v>
      </c>
      <c r="KA98" s="5">
        <v>179</v>
      </c>
      <c r="KB98" s="5">
        <v>20</v>
      </c>
      <c r="KC98" s="5">
        <v>168</v>
      </c>
      <c r="KF98" s="5">
        <v>20</v>
      </c>
      <c r="KG98" s="5">
        <v>321</v>
      </c>
      <c r="KH98" s="5">
        <v>20</v>
      </c>
      <c r="KI98" s="5">
        <v>355</v>
      </c>
      <c r="KJ98" s="5">
        <v>20</v>
      </c>
      <c r="KK98" s="5">
        <v>347</v>
      </c>
      <c r="KL98" s="5">
        <v>20</v>
      </c>
      <c r="KM98" s="5">
        <v>704</v>
      </c>
    </row>
    <row r="99" spans="1:299" x14ac:dyDescent="0.25">
      <c r="A99" s="2"/>
      <c r="B99" s="5">
        <v>21</v>
      </c>
      <c r="C99" s="5">
        <v>209</v>
      </c>
      <c r="D99" s="5">
        <v>21</v>
      </c>
      <c r="E99" s="5">
        <v>214</v>
      </c>
      <c r="F99" s="5">
        <v>21</v>
      </c>
      <c r="G99" s="5">
        <v>202</v>
      </c>
      <c r="H99" s="5">
        <v>21</v>
      </c>
      <c r="I99" s="5">
        <v>203</v>
      </c>
      <c r="L99" s="5">
        <v>21</v>
      </c>
      <c r="M99" s="5">
        <v>192</v>
      </c>
      <c r="N99" s="5">
        <v>21</v>
      </c>
      <c r="O99" s="5">
        <v>185</v>
      </c>
      <c r="P99" s="5">
        <v>21</v>
      </c>
      <c r="Q99" s="5">
        <v>187</v>
      </c>
      <c r="R99" s="5">
        <v>21</v>
      </c>
      <c r="S99" s="5">
        <v>186</v>
      </c>
      <c r="V99" s="5">
        <v>21</v>
      </c>
      <c r="W99" s="5">
        <v>197</v>
      </c>
      <c r="X99" s="5">
        <v>21</v>
      </c>
      <c r="Y99" s="5">
        <v>192</v>
      </c>
      <c r="Z99" s="5">
        <v>21</v>
      </c>
      <c r="AA99" s="5">
        <v>195</v>
      </c>
      <c r="AB99" s="5">
        <v>21</v>
      </c>
      <c r="AC99" s="5">
        <v>194</v>
      </c>
      <c r="AE99" s="2"/>
      <c r="AF99" s="5">
        <v>21</v>
      </c>
      <c r="AG99" s="5">
        <v>810</v>
      </c>
      <c r="AH99" s="5">
        <v>21</v>
      </c>
      <c r="AI99" s="5">
        <v>1402</v>
      </c>
      <c r="AJ99" s="5">
        <v>21</v>
      </c>
      <c r="AK99" s="5">
        <v>1221</v>
      </c>
      <c r="AL99" s="5">
        <v>21</v>
      </c>
      <c r="AM99" s="5">
        <v>978</v>
      </c>
      <c r="AP99" s="5">
        <v>21</v>
      </c>
      <c r="AQ99" s="5">
        <v>431</v>
      </c>
      <c r="AR99" s="5">
        <v>21</v>
      </c>
      <c r="AS99" s="5">
        <v>663</v>
      </c>
      <c r="AT99" s="5">
        <v>21</v>
      </c>
      <c r="AU99" s="5">
        <v>280</v>
      </c>
      <c r="AV99" s="5">
        <v>21</v>
      </c>
      <c r="AW99" s="5">
        <v>355</v>
      </c>
      <c r="AZ99" s="5">
        <v>21</v>
      </c>
      <c r="BA99" s="5">
        <v>6671</v>
      </c>
      <c r="BB99" s="5">
        <v>21</v>
      </c>
      <c r="BC99" s="5">
        <v>1411</v>
      </c>
      <c r="BD99" s="5">
        <v>21</v>
      </c>
      <c r="BE99" s="5">
        <v>16375</v>
      </c>
      <c r="BF99" s="5">
        <v>21</v>
      </c>
      <c r="BG99" s="5">
        <v>1265</v>
      </c>
      <c r="BJ99" s="5">
        <v>21</v>
      </c>
      <c r="BK99" s="5">
        <v>4985</v>
      </c>
      <c r="BL99" s="5">
        <v>21</v>
      </c>
      <c r="BM99" s="5">
        <v>974</v>
      </c>
      <c r="BN99" s="5">
        <v>21</v>
      </c>
      <c r="BO99" s="5">
        <v>4078</v>
      </c>
      <c r="BP99" s="5">
        <v>21</v>
      </c>
      <c r="BQ99" s="5">
        <v>416</v>
      </c>
      <c r="BT99" s="5">
        <v>21</v>
      </c>
      <c r="BU99" s="5">
        <v>597</v>
      </c>
      <c r="BV99" s="5">
        <v>21</v>
      </c>
      <c r="BW99" s="5">
        <v>6843</v>
      </c>
      <c r="BX99" s="5">
        <v>21</v>
      </c>
      <c r="BY99" s="5">
        <v>554</v>
      </c>
      <c r="BZ99" s="5">
        <v>21</v>
      </c>
      <c r="CA99" s="5">
        <v>701</v>
      </c>
      <c r="CC99" s="2"/>
      <c r="CD99" s="5">
        <v>21</v>
      </c>
      <c r="CE99" s="5">
        <v>4385</v>
      </c>
      <c r="CF99" s="5">
        <v>21</v>
      </c>
      <c r="CG99" s="5">
        <v>1203</v>
      </c>
      <c r="CH99" s="5">
        <v>21</v>
      </c>
      <c r="CI99" s="5">
        <v>921</v>
      </c>
      <c r="CJ99" s="5">
        <v>21</v>
      </c>
      <c r="CK99" s="5">
        <v>1212</v>
      </c>
      <c r="CN99" s="5">
        <v>21</v>
      </c>
      <c r="CO99" s="5">
        <v>473</v>
      </c>
      <c r="CP99" s="5">
        <v>21</v>
      </c>
      <c r="CQ99" s="5">
        <v>6408</v>
      </c>
      <c r="CR99" s="5">
        <v>21</v>
      </c>
      <c r="CS99" s="5">
        <v>7417</v>
      </c>
      <c r="CT99" s="5">
        <v>21</v>
      </c>
      <c r="CU99" s="5">
        <v>465</v>
      </c>
      <c r="CX99" s="5">
        <v>21</v>
      </c>
      <c r="CY99" s="5">
        <v>985</v>
      </c>
      <c r="CZ99" s="5">
        <v>21</v>
      </c>
      <c r="DA99" s="5">
        <v>1358</v>
      </c>
      <c r="DB99" s="5">
        <v>21</v>
      </c>
      <c r="DC99" s="5">
        <v>13156</v>
      </c>
      <c r="DD99" s="5">
        <v>21</v>
      </c>
      <c r="DE99" s="5">
        <v>1173</v>
      </c>
      <c r="DH99" s="5">
        <v>21</v>
      </c>
      <c r="DI99" s="5">
        <v>1174</v>
      </c>
      <c r="DJ99" s="5">
        <v>21</v>
      </c>
      <c r="DK99" s="5">
        <v>414</v>
      </c>
      <c r="DL99" s="5">
        <v>21</v>
      </c>
      <c r="DM99" s="5">
        <v>470</v>
      </c>
      <c r="DN99" s="5">
        <v>21</v>
      </c>
      <c r="DO99" s="5">
        <v>1143</v>
      </c>
      <c r="DQ99" s="2"/>
      <c r="DR99" s="5">
        <v>21</v>
      </c>
      <c r="DS99" s="5">
        <v>169</v>
      </c>
      <c r="DT99" s="5">
        <v>21</v>
      </c>
      <c r="DU99" s="5">
        <v>171</v>
      </c>
      <c r="DV99" s="5">
        <v>21</v>
      </c>
      <c r="DW99" s="5">
        <v>174</v>
      </c>
      <c r="DX99" s="5">
        <v>21</v>
      </c>
      <c r="DY99" s="5">
        <v>177</v>
      </c>
      <c r="EB99" s="5">
        <v>21</v>
      </c>
      <c r="EC99" s="5">
        <v>193</v>
      </c>
      <c r="ED99" s="5">
        <v>21</v>
      </c>
      <c r="EE99" s="5">
        <v>202</v>
      </c>
      <c r="EF99" s="5">
        <v>21</v>
      </c>
      <c r="EG99" s="5">
        <v>217</v>
      </c>
      <c r="EH99" s="5">
        <v>21</v>
      </c>
      <c r="EI99" s="5">
        <v>228</v>
      </c>
      <c r="EL99" s="5">
        <v>21</v>
      </c>
      <c r="EM99" s="5">
        <v>199</v>
      </c>
      <c r="EN99" s="5">
        <v>21</v>
      </c>
      <c r="EO99" s="5">
        <v>193</v>
      </c>
      <c r="EP99" s="5">
        <v>21</v>
      </c>
      <c r="EQ99" s="5">
        <v>183</v>
      </c>
      <c r="ER99" s="5">
        <v>21</v>
      </c>
      <c r="ES99" s="5">
        <v>195</v>
      </c>
      <c r="EU99" s="2"/>
      <c r="EV99" s="5">
        <v>21</v>
      </c>
      <c r="EW99" s="5">
        <v>189</v>
      </c>
      <c r="EX99" s="5">
        <v>21</v>
      </c>
      <c r="EY99" s="5">
        <v>187</v>
      </c>
      <c r="EZ99" s="5">
        <v>21</v>
      </c>
      <c r="FA99" s="5">
        <v>185</v>
      </c>
      <c r="FB99" s="5">
        <v>21</v>
      </c>
      <c r="FC99" s="5">
        <v>185</v>
      </c>
      <c r="FF99" s="5">
        <v>21</v>
      </c>
      <c r="FG99" s="5">
        <v>230</v>
      </c>
      <c r="FH99" s="5">
        <v>21</v>
      </c>
      <c r="FI99" s="5">
        <v>315</v>
      </c>
      <c r="FJ99" s="5">
        <v>21</v>
      </c>
      <c r="FK99" s="5">
        <v>305</v>
      </c>
      <c r="FL99" s="5">
        <v>21</v>
      </c>
      <c r="FM99" s="5">
        <v>339</v>
      </c>
      <c r="FP99" s="5">
        <v>21</v>
      </c>
      <c r="FQ99" s="5">
        <v>211</v>
      </c>
      <c r="FR99" s="5">
        <v>21</v>
      </c>
      <c r="FS99" s="5">
        <v>205</v>
      </c>
      <c r="FT99" s="5">
        <v>21</v>
      </c>
      <c r="FU99" s="5">
        <v>225</v>
      </c>
      <c r="FV99" s="5">
        <v>21</v>
      </c>
      <c r="FW99" s="5">
        <v>199</v>
      </c>
      <c r="FY99" s="2"/>
      <c r="FZ99" s="5">
        <v>21</v>
      </c>
      <c r="GA99" s="5">
        <v>369</v>
      </c>
      <c r="GB99" s="5">
        <v>21</v>
      </c>
      <c r="GC99" s="5">
        <v>380</v>
      </c>
      <c r="GD99" s="5">
        <v>21</v>
      </c>
      <c r="GE99" s="5">
        <v>450</v>
      </c>
      <c r="GF99" s="5">
        <v>21</v>
      </c>
      <c r="GG99" s="5">
        <v>413</v>
      </c>
      <c r="GJ99" s="5">
        <v>21</v>
      </c>
      <c r="GK99" s="5">
        <v>237</v>
      </c>
      <c r="GL99" s="5">
        <v>21</v>
      </c>
      <c r="GM99" s="5">
        <v>255</v>
      </c>
      <c r="GN99" s="5">
        <v>21</v>
      </c>
      <c r="GO99" s="5">
        <v>256</v>
      </c>
      <c r="GP99" s="5">
        <v>21</v>
      </c>
      <c r="GQ99" s="5">
        <v>250</v>
      </c>
      <c r="GT99" s="5">
        <v>21</v>
      </c>
      <c r="GU99" s="5">
        <v>199</v>
      </c>
      <c r="GV99" s="5">
        <v>21</v>
      </c>
      <c r="GW99" s="5">
        <v>208</v>
      </c>
      <c r="GX99" s="5">
        <v>21</v>
      </c>
      <c r="GY99" s="5">
        <v>203</v>
      </c>
      <c r="GZ99" s="5">
        <v>21</v>
      </c>
      <c r="HA99" s="5">
        <v>175</v>
      </c>
      <c r="HC99" s="2"/>
      <c r="HD99" s="5">
        <v>21</v>
      </c>
      <c r="HE99" s="5">
        <v>196</v>
      </c>
      <c r="HF99" s="5">
        <v>21</v>
      </c>
      <c r="HG99" s="5">
        <v>190</v>
      </c>
      <c r="HH99" s="5">
        <v>21</v>
      </c>
      <c r="HI99" s="5">
        <v>196</v>
      </c>
      <c r="HJ99" s="5">
        <v>21</v>
      </c>
      <c r="HK99" s="5">
        <v>202</v>
      </c>
      <c r="HN99" s="5">
        <v>21</v>
      </c>
      <c r="HO99" s="5">
        <v>271</v>
      </c>
      <c r="HP99" s="5">
        <v>21</v>
      </c>
      <c r="HQ99" s="5">
        <v>265</v>
      </c>
      <c r="HR99" s="5">
        <v>21</v>
      </c>
      <c r="HS99" s="5">
        <v>292</v>
      </c>
      <c r="HT99" s="5">
        <v>21</v>
      </c>
      <c r="HU99" s="5">
        <v>286</v>
      </c>
      <c r="HX99" s="5">
        <v>21</v>
      </c>
      <c r="HY99" s="5">
        <v>209</v>
      </c>
      <c r="HZ99" s="5">
        <v>21</v>
      </c>
      <c r="IA99" s="5">
        <v>200</v>
      </c>
      <c r="IB99" s="5">
        <v>21</v>
      </c>
      <c r="IC99" s="5">
        <v>200</v>
      </c>
      <c r="ID99" s="5">
        <v>21</v>
      </c>
      <c r="IE99" s="5">
        <v>212</v>
      </c>
      <c r="IG99" s="2"/>
      <c r="IH99" s="5">
        <v>21</v>
      </c>
      <c r="II99" s="5">
        <v>3246</v>
      </c>
      <c r="IJ99" s="5">
        <v>21</v>
      </c>
      <c r="IK99" s="5">
        <v>364</v>
      </c>
      <c r="IL99" s="5">
        <v>21</v>
      </c>
      <c r="IM99" s="5">
        <v>1952</v>
      </c>
      <c r="IN99" s="5">
        <v>21</v>
      </c>
      <c r="IO99" s="5">
        <v>4332</v>
      </c>
      <c r="IR99" s="5">
        <v>21</v>
      </c>
      <c r="IS99" s="5">
        <v>2693</v>
      </c>
      <c r="IT99" s="5">
        <v>21</v>
      </c>
      <c r="IU99" s="5">
        <v>4934</v>
      </c>
      <c r="IV99" s="5">
        <v>21</v>
      </c>
      <c r="IW99" s="5">
        <v>2814</v>
      </c>
      <c r="IX99" s="5">
        <v>21</v>
      </c>
      <c r="IY99" s="5">
        <v>1867</v>
      </c>
      <c r="JB99" s="5">
        <v>21</v>
      </c>
      <c r="JC99" s="5">
        <v>1103</v>
      </c>
      <c r="JD99" s="5">
        <v>21</v>
      </c>
      <c r="JE99" s="5">
        <v>552</v>
      </c>
      <c r="JF99" s="5">
        <v>21</v>
      </c>
      <c r="JG99" s="5">
        <v>1052</v>
      </c>
      <c r="JH99" s="5">
        <v>21</v>
      </c>
      <c r="JI99" s="5">
        <v>655</v>
      </c>
      <c r="JK99" s="2"/>
      <c r="JL99" s="5">
        <v>21</v>
      </c>
      <c r="JM99" s="5">
        <v>638</v>
      </c>
      <c r="JN99" s="5">
        <v>21</v>
      </c>
      <c r="JO99" s="5">
        <v>405</v>
      </c>
      <c r="JP99" s="5">
        <v>21</v>
      </c>
      <c r="JQ99" s="5">
        <v>1349</v>
      </c>
      <c r="JR99" s="5">
        <v>21</v>
      </c>
      <c r="JS99" s="5">
        <v>592</v>
      </c>
      <c r="JV99" s="5">
        <v>21</v>
      </c>
      <c r="JW99" s="5">
        <v>182</v>
      </c>
      <c r="JX99" s="5">
        <v>21</v>
      </c>
      <c r="JY99" s="5">
        <v>214</v>
      </c>
      <c r="JZ99" s="5">
        <v>21</v>
      </c>
      <c r="KA99" s="5">
        <v>181</v>
      </c>
      <c r="KB99" s="5">
        <v>21</v>
      </c>
      <c r="KC99" s="5">
        <v>165</v>
      </c>
      <c r="KF99" s="5">
        <v>21</v>
      </c>
      <c r="KG99" s="5">
        <v>543</v>
      </c>
      <c r="KH99" s="5">
        <v>21</v>
      </c>
      <c r="KI99" s="5">
        <v>364</v>
      </c>
      <c r="KJ99" s="5">
        <v>21</v>
      </c>
      <c r="KK99" s="5">
        <v>347</v>
      </c>
      <c r="KL99" s="5">
        <v>21</v>
      </c>
      <c r="KM99" s="5">
        <v>478</v>
      </c>
    </row>
    <row r="100" spans="1:299" x14ac:dyDescent="0.25">
      <c r="A100" s="2"/>
      <c r="B100" s="5">
        <v>22</v>
      </c>
      <c r="C100" s="5">
        <v>208</v>
      </c>
      <c r="D100" s="5">
        <v>22</v>
      </c>
      <c r="E100" s="5">
        <v>213</v>
      </c>
      <c r="F100" s="5">
        <v>22</v>
      </c>
      <c r="G100" s="5">
        <v>215</v>
      </c>
      <c r="H100" s="5">
        <v>22</v>
      </c>
      <c r="I100" s="5">
        <v>202</v>
      </c>
      <c r="L100" s="5">
        <v>22</v>
      </c>
      <c r="M100" s="5">
        <v>194</v>
      </c>
      <c r="N100" s="5">
        <v>22</v>
      </c>
      <c r="O100" s="5">
        <v>200</v>
      </c>
      <c r="P100" s="5">
        <v>22</v>
      </c>
      <c r="Q100" s="5">
        <v>188</v>
      </c>
      <c r="R100" s="5">
        <v>22</v>
      </c>
      <c r="S100" s="5">
        <v>192</v>
      </c>
      <c r="V100" s="5">
        <v>22</v>
      </c>
      <c r="W100" s="5">
        <v>209</v>
      </c>
      <c r="X100" s="5">
        <v>22</v>
      </c>
      <c r="Y100" s="5">
        <v>188</v>
      </c>
      <c r="Z100" s="5">
        <v>22</v>
      </c>
      <c r="AA100" s="5">
        <v>202</v>
      </c>
      <c r="AB100" s="5">
        <v>22</v>
      </c>
      <c r="AC100" s="5">
        <v>201</v>
      </c>
      <c r="AE100" s="2"/>
      <c r="AF100" s="5">
        <v>22</v>
      </c>
      <c r="AG100" s="5">
        <v>854</v>
      </c>
      <c r="AH100" s="5">
        <v>22</v>
      </c>
      <c r="AI100" s="5">
        <v>1419</v>
      </c>
      <c r="AJ100" s="5">
        <v>22</v>
      </c>
      <c r="AK100" s="5">
        <v>1294</v>
      </c>
      <c r="AL100" s="5">
        <v>22</v>
      </c>
      <c r="AM100" s="5">
        <v>986</v>
      </c>
      <c r="AP100" s="5">
        <v>22</v>
      </c>
      <c r="AQ100" s="5">
        <v>457</v>
      </c>
      <c r="AR100" s="5">
        <v>22</v>
      </c>
      <c r="AS100" s="5">
        <v>400</v>
      </c>
      <c r="AT100" s="5">
        <v>22</v>
      </c>
      <c r="AU100" s="5">
        <v>1438</v>
      </c>
      <c r="AV100" s="5">
        <v>22</v>
      </c>
      <c r="AW100" s="5">
        <v>285</v>
      </c>
      <c r="AZ100" s="5">
        <v>22</v>
      </c>
      <c r="BA100" s="5">
        <v>1535</v>
      </c>
      <c r="BB100" s="5">
        <v>22</v>
      </c>
      <c r="BC100" s="5">
        <v>3542</v>
      </c>
      <c r="BD100" s="5">
        <v>22</v>
      </c>
      <c r="BE100" s="5">
        <v>16349</v>
      </c>
      <c r="BF100" s="5">
        <v>22</v>
      </c>
      <c r="BG100" s="5">
        <v>2654</v>
      </c>
      <c r="BJ100" s="5">
        <v>22</v>
      </c>
      <c r="BK100" s="5">
        <v>4074</v>
      </c>
      <c r="BL100" s="5">
        <v>22</v>
      </c>
      <c r="BM100" s="5">
        <v>6096</v>
      </c>
      <c r="BN100" s="5">
        <v>22</v>
      </c>
      <c r="BO100" s="5">
        <v>533</v>
      </c>
      <c r="BP100" s="5">
        <v>22</v>
      </c>
      <c r="BQ100" s="5">
        <v>1482</v>
      </c>
      <c r="BT100" s="5">
        <v>22</v>
      </c>
      <c r="BU100" s="5">
        <v>522</v>
      </c>
      <c r="BV100" s="5">
        <v>22</v>
      </c>
      <c r="BW100" s="5">
        <v>5872</v>
      </c>
      <c r="BX100" s="5">
        <v>22</v>
      </c>
      <c r="BY100" s="5">
        <v>3341</v>
      </c>
      <c r="BZ100" s="5">
        <v>22</v>
      </c>
      <c r="CA100" s="5">
        <v>668</v>
      </c>
      <c r="CC100" s="2"/>
      <c r="CD100" s="5">
        <v>22</v>
      </c>
      <c r="CE100" s="5">
        <v>2462</v>
      </c>
      <c r="CF100" s="5">
        <v>22</v>
      </c>
      <c r="CG100" s="5">
        <v>3753</v>
      </c>
      <c r="CH100" s="5">
        <v>22</v>
      </c>
      <c r="CI100" s="5">
        <v>2793</v>
      </c>
      <c r="CJ100" s="5">
        <v>22</v>
      </c>
      <c r="CK100" s="5">
        <v>1196</v>
      </c>
      <c r="CN100" s="5">
        <v>22</v>
      </c>
      <c r="CO100" s="5">
        <v>439</v>
      </c>
      <c r="CP100" s="5">
        <v>22</v>
      </c>
      <c r="CQ100" s="5">
        <v>446</v>
      </c>
      <c r="CR100" s="5">
        <v>22</v>
      </c>
      <c r="CS100" s="5">
        <v>496</v>
      </c>
      <c r="CT100" s="5">
        <v>22</v>
      </c>
      <c r="CU100" s="5">
        <v>508</v>
      </c>
      <c r="CX100" s="5">
        <v>22</v>
      </c>
      <c r="CY100" s="5">
        <v>1048</v>
      </c>
      <c r="CZ100" s="5">
        <v>22</v>
      </c>
      <c r="DA100" s="5">
        <v>1918</v>
      </c>
      <c r="DB100" s="5">
        <v>22</v>
      </c>
      <c r="DC100" s="5">
        <v>1800</v>
      </c>
      <c r="DD100" s="5">
        <v>22</v>
      </c>
      <c r="DE100" s="5">
        <v>944</v>
      </c>
      <c r="DH100" s="5">
        <v>22</v>
      </c>
      <c r="DI100" s="5">
        <v>409</v>
      </c>
      <c r="DJ100" s="5">
        <v>22</v>
      </c>
      <c r="DK100" s="5">
        <v>2111</v>
      </c>
      <c r="DL100" s="5">
        <v>22</v>
      </c>
      <c r="DM100" s="5">
        <v>418</v>
      </c>
      <c r="DN100" s="5">
        <v>22</v>
      </c>
      <c r="DO100" s="5">
        <v>567</v>
      </c>
      <c r="DQ100" s="2"/>
      <c r="DR100" s="5">
        <v>22</v>
      </c>
      <c r="DS100" s="5">
        <v>169</v>
      </c>
      <c r="DT100" s="5">
        <v>22</v>
      </c>
      <c r="DU100" s="5">
        <v>167</v>
      </c>
      <c r="DV100" s="5">
        <v>22</v>
      </c>
      <c r="DW100" s="5">
        <v>184</v>
      </c>
      <c r="DX100" s="5">
        <v>22</v>
      </c>
      <c r="DY100" s="5">
        <v>168</v>
      </c>
      <c r="EB100" s="5">
        <v>22</v>
      </c>
      <c r="EC100" s="5">
        <v>197</v>
      </c>
      <c r="ED100" s="5">
        <v>22</v>
      </c>
      <c r="EE100" s="5">
        <v>202</v>
      </c>
      <c r="EF100" s="5">
        <v>22</v>
      </c>
      <c r="EG100" s="5">
        <v>213</v>
      </c>
      <c r="EH100" s="5">
        <v>22</v>
      </c>
      <c r="EI100" s="5">
        <v>233</v>
      </c>
      <c r="EL100" s="5">
        <v>22</v>
      </c>
      <c r="EM100" s="5">
        <v>214</v>
      </c>
      <c r="EN100" s="5">
        <v>22</v>
      </c>
      <c r="EO100" s="5">
        <v>200</v>
      </c>
      <c r="EP100" s="5">
        <v>22</v>
      </c>
      <c r="EQ100" s="5">
        <v>223</v>
      </c>
      <c r="ER100" s="5">
        <v>22</v>
      </c>
      <c r="ES100" s="5">
        <v>189</v>
      </c>
      <c r="EU100" s="2"/>
      <c r="EV100" s="5">
        <v>22</v>
      </c>
      <c r="EW100" s="5">
        <v>185</v>
      </c>
      <c r="EX100" s="5">
        <v>22</v>
      </c>
      <c r="EY100" s="5">
        <v>186</v>
      </c>
      <c r="EZ100" s="5">
        <v>22</v>
      </c>
      <c r="FA100" s="5">
        <v>190</v>
      </c>
      <c r="FB100" s="5">
        <v>22</v>
      </c>
      <c r="FC100" s="5">
        <v>188</v>
      </c>
      <c r="FF100" s="5">
        <v>22</v>
      </c>
      <c r="FG100" s="5">
        <v>240</v>
      </c>
      <c r="FH100" s="5">
        <v>22</v>
      </c>
      <c r="FI100" s="5">
        <v>313</v>
      </c>
      <c r="FJ100" s="5">
        <v>22</v>
      </c>
      <c r="FK100" s="5">
        <v>304</v>
      </c>
      <c r="FL100" s="5">
        <v>22</v>
      </c>
      <c r="FM100" s="5">
        <v>332</v>
      </c>
      <c r="FP100" s="5">
        <v>22</v>
      </c>
      <c r="FQ100" s="5">
        <v>213</v>
      </c>
      <c r="FR100" s="5">
        <v>22</v>
      </c>
      <c r="FS100" s="5">
        <v>212</v>
      </c>
      <c r="FT100" s="5">
        <v>22</v>
      </c>
      <c r="FU100" s="5">
        <v>208</v>
      </c>
      <c r="FV100" s="5">
        <v>22</v>
      </c>
      <c r="FW100" s="5">
        <v>198</v>
      </c>
      <c r="FY100" s="2"/>
      <c r="FZ100" s="5">
        <v>22</v>
      </c>
      <c r="GA100" s="5">
        <v>354</v>
      </c>
      <c r="GB100" s="5">
        <v>22</v>
      </c>
      <c r="GC100" s="5">
        <v>363</v>
      </c>
      <c r="GD100" s="5">
        <v>22</v>
      </c>
      <c r="GE100" s="5">
        <v>407</v>
      </c>
      <c r="GF100" s="5">
        <v>22</v>
      </c>
      <c r="GG100" s="5">
        <v>429</v>
      </c>
      <c r="GJ100" s="5">
        <v>22</v>
      </c>
      <c r="GK100" s="5">
        <v>236</v>
      </c>
      <c r="GL100" s="5">
        <v>22</v>
      </c>
      <c r="GM100" s="5">
        <v>230</v>
      </c>
      <c r="GN100" s="5">
        <v>22</v>
      </c>
      <c r="GO100" s="5">
        <v>242</v>
      </c>
      <c r="GP100" s="5">
        <v>22</v>
      </c>
      <c r="GQ100" s="5">
        <v>258</v>
      </c>
      <c r="GT100" s="5">
        <v>22</v>
      </c>
      <c r="GU100" s="5">
        <v>210</v>
      </c>
      <c r="GV100" s="5">
        <v>22</v>
      </c>
      <c r="GW100" s="5">
        <v>180</v>
      </c>
      <c r="GX100" s="5">
        <v>22</v>
      </c>
      <c r="GY100" s="5">
        <v>180</v>
      </c>
      <c r="GZ100" s="5">
        <v>22</v>
      </c>
      <c r="HA100" s="5">
        <v>169</v>
      </c>
      <c r="HC100" s="2"/>
      <c r="HD100" s="5">
        <v>22</v>
      </c>
      <c r="HE100" s="5">
        <v>203</v>
      </c>
      <c r="HF100" s="5">
        <v>22</v>
      </c>
      <c r="HG100" s="5">
        <v>193</v>
      </c>
      <c r="HH100" s="5">
        <v>22</v>
      </c>
      <c r="HI100" s="5">
        <v>191</v>
      </c>
      <c r="HJ100" s="5">
        <v>22</v>
      </c>
      <c r="HK100" s="5">
        <v>214</v>
      </c>
      <c r="HN100" s="5">
        <v>22</v>
      </c>
      <c r="HO100" s="5">
        <v>263</v>
      </c>
      <c r="HP100" s="5">
        <v>22</v>
      </c>
      <c r="HQ100" s="5">
        <v>265</v>
      </c>
      <c r="HR100" s="5">
        <v>22</v>
      </c>
      <c r="HS100" s="5">
        <v>281</v>
      </c>
      <c r="HT100" s="5">
        <v>22</v>
      </c>
      <c r="HU100" s="5">
        <v>296</v>
      </c>
      <c r="HX100" s="5">
        <v>22</v>
      </c>
      <c r="HY100" s="5">
        <v>207</v>
      </c>
      <c r="HZ100" s="5">
        <v>22</v>
      </c>
      <c r="IA100" s="5">
        <v>196</v>
      </c>
      <c r="IB100" s="5">
        <v>22</v>
      </c>
      <c r="IC100" s="5">
        <v>205</v>
      </c>
      <c r="ID100" s="5">
        <v>22</v>
      </c>
      <c r="IE100" s="5">
        <v>217</v>
      </c>
      <c r="IG100" s="2"/>
      <c r="IH100" s="5">
        <v>22</v>
      </c>
      <c r="II100" s="5">
        <v>1769</v>
      </c>
      <c r="IJ100" s="5">
        <v>22</v>
      </c>
      <c r="IK100" s="5">
        <v>1726</v>
      </c>
      <c r="IL100" s="5">
        <v>22</v>
      </c>
      <c r="IM100" s="5">
        <v>1696</v>
      </c>
      <c r="IN100" s="5">
        <v>22</v>
      </c>
      <c r="IO100" s="5">
        <v>1740</v>
      </c>
      <c r="IR100" s="5">
        <v>22</v>
      </c>
      <c r="IS100" s="5">
        <v>1657</v>
      </c>
      <c r="IT100" s="5">
        <v>22</v>
      </c>
      <c r="IU100" s="5">
        <v>1103</v>
      </c>
      <c r="IV100" s="5">
        <v>22</v>
      </c>
      <c r="IW100" s="5">
        <v>810</v>
      </c>
      <c r="IX100" s="5">
        <v>22</v>
      </c>
      <c r="IY100" s="5">
        <v>1300</v>
      </c>
      <c r="JB100" s="5">
        <v>22</v>
      </c>
      <c r="JC100" s="5">
        <v>1085</v>
      </c>
      <c r="JD100" s="5">
        <v>22</v>
      </c>
      <c r="JE100" s="5">
        <v>892</v>
      </c>
      <c r="JF100" s="5">
        <v>22</v>
      </c>
      <c r="JG100" s="5">
        <v>1025</v>
      </c>
      <c r="JH100" s="5">
        <v>22</v>
      </c>
      <c r="JI100" s="5">
        <v>627</v>
      </c>
      <c r="JK100" s="2"/>
      <c r="JL100" s="5">
        <v>22</v>
      </c>
      <c r="JM100" s="5">
        <v>1074</v>
      </c>
      <c r="JN100" s="5">
        <v>22</v>
      </c>
      <c r="JO100" s="5">
        <v>697</v>
      </c>
      <c r="JP100" s="5">
        <v>22</v>
      </c>
      <c r="JQ100" s="5">
        <v>495</v>
      </c>
      <c r="JR100" s="5">
        <v>22</v>
      </c>
      <c r="JS100" s="5">
        <v>754</v>
      </c>
      <c r="JV100" s="5">
        <v>22</v>
      </c>
      <c r="JW100" s="5">
        <v>195</v>
      </c>
      <c r="JX100" s="5">
        <v>22</v>
      </c>
      <c r="JY100" s="5">
        <v>192</v>
      </c>
      <c r="JZ100" s="5">
        <v>22</v>
      </c>
      <c r="KA100" s="5">
        <v>212</v>
      </c>
      <c r="KB100" s="5">
        <v>22</v>
      </c>
      <c r="KC100" s="5">
        <v>161</v>
      </c>
      <c r="KF100" s="5">
        <v>22</v>
      </c>
      <c r="KG100" s="5">
        <v>470</v>
      </c>
      <c r="KH100" s="5">
        <v>22</v>
      </c>
      <c r="KI100" s="5">
        <v>495</v>
      </c>
      <c r="KJ100" s="5">
        <v>22</v>
      </c>
      <c r="KK100" s="5">
        <v>381</v>
      </c>
      <c r="KL100" s="5">
        <v>22</v>
      </c>
      <c r="KM100" s="5">
        <v>469</v>
      </c>
    </row>
    <row r="101" spans="1:299" x14ac:dyDescent="0.25">
      <c r="A101" s="2"/>
      <c r="B101" s="5">
        <v>23</v>
      </c>
      <c r="C101" s="5">
        <v>204</v>
      </c>
      <c r="D101" s="5">
        <v>23</v>
      </c>
      <c r="E101" s="5">
        <v>206</v>
      </c>
      <c r="F101" s="5">
        <v>23</v>
      </c>
      <c r="G101" s="5">
        <v>204</v>
      </c>
      <c r="H101" s="5">
        <v>23</v>
      </c>
      <c r="I101" s="5">
        <v>196</v>
      </c>
      <c r="L101" s="5">
        <v>23</v>
      </c>
      <c r="M101" s="5">
        <v>224</v>
      </c>
      <c r="N101" s="5">
        <v>23</v>
      </c>
      <c r="O101" s="5">
        <v>185</v>
      </c>
      <c r="P101" s="5">
        <v>23</v>
      </c>
      <c r="Q101" s="5">
        <v>183</v>
      </c>
      <c r="R101" s="5">
        <v>23</v>
      </c>
      <c r="S101" s="5">
        <v>190</v>
      </c>
      <c r="V101" s="5">
        <v>23</v>
      </c>
      <c r="W101" s="5">
        <v>213</v>
      </c>
      <c r="X101" s="5">
        <v>23</v>
      </c>
      <c r="Y101" s="5">
        <v>187</v>
      </c>
      <c r="Z101" s="5">
        <v>23</v>
      </c>
      <c r="AA101" s="5">
        <v>195</v>
      </c>
      <c r="AB101" s="5">
        <v>23</v>
      </c>
      <c r="AC101" s="5">
        <v>203</v>
      </c>
      <c r="AE101" s="2"/>
      <c r="AF101" s="5">
        <v>23</v>
      </c>
      <c r="AG101" s="5">
        <v>3785</v>
      </c>
      <c r="AH101" s="5">
        <v>23</v>
      </c>
      <c r="AI101" s="5">
        <v>1483</v>
      </c>
      <c r="AJ101" s="5">
        <v>23</v>
      </c>
      <c r="AK101" s="5">
        <v>1231</v>
      </c>
      <c r="AL101" s="5">
        <v>23</v>
      </c>
      <c r="AM101" s="5">
        <v>1034</v>
      </c>
      <c r="AP101" s="5">
        <v>23</v>
      </c>
      <c r="AQ101" s="5">
        <v>283</v>
      </c>
      <c r="AR101" s="5">
        <v>23</v>
      </c>
      <c r="AS101" s="5">
        <v>500</v>
      </c>
      <c r="AT101" s="5">
        <v>23</v>
      </c>
      <c r="AU101" s="5">
        <v>278</v>
      </c>
      <c r="AV101" s="5">
        <v>23</v>
      </c>
      <c r="AW101" s="5">
        <v>784</v>
      </c>
      <c r="AZ101" s="5">
        <v>23</v>
      </c>
      <c r="BA101" s="5">
        <v>13461</v>
      </c>
      <c r="BB101" s="5">
        <v>23</v>
      </c>
      <c r="BC101" s="5">
        <v>4662</v>
      </c>
      <c r="BD101" s="5">
        <v>23</v>
      </c>
      <c r="BE101" s="5">
        <v>1353</v>
      </c>
      <c r="BF101" s="5">
        <v>23</v>
      </c>
      <c r="BG101" s="5">
        <v>658</v>
      </c>
      <c r="BJ101" s="5">
        <v>23</v>
      </c>
      <c r="BK101" s="5">
        <v>664</v>
      </c>
      <c r="BL101" s="5">
        <v>23</v>
      </c>
      <c r="BM101" s="5">
        <v>1050</v>
      </c>
      <c r="BN101" s="5">
        <v>23</v>
      </c>
      <c r="BO101" s="5">
        <v>670</v>
      </c>
      <c r="BP101" s="5">
        <v>23</v>
      </c>
      <c r="BQ101" s="5">
        <v>1322</v>
      </c>
      <c r="BT101" s="5">
        <v>23</v>
      </c>
      <c r="BU101" s="5">
        <v>476</v>
      </c>
      <c r="BV101" s="5">
        <v>23</v>
      </c>
      <c r="BW101" s="5">
        <v>870</v>
      </c>
      <c r="BX101" s="5">
        <v>23</v>
      </c>
      <c r="BY101" s="5">
        <v>520</v>
      </c>
      <c r="BZ101" s="5">
        <v>23</v>
      </c>
      <c r="CA101" s="5">
        <v>1386</v>
      </c>
      <c r="CC101" s="2"/>
      <c r="CD101" s="5">
        <v>23</v>
      </c>
      <c r="CE101" s="5">
        <v>3374</v>
      </c>
      <c r="CF101" s="5">
        <v>23</v>
      </c>
      <c r="CG101" s="5">
        <v>1056</v>
      </c>
      <c r="CH101" s="5">
        <v>23</v>
      </c>
      <c r="CI101" s="5">
        <v>783</v>
      </c>
      <c r="CJ101" s="5">
        <v>23</v>
      </c>
      <c r="CK101" s="5">
        <v>1068</v>
      </c>
      <c r="CN101" s="5">
        <v>23</v>
      </c>
      <c r="CO101" s="5">
        <v>9951</v>
      </c>
      <c r="CP101" s="5">
        <v>23</v>
      </c>
      <c r="CQ101" s="5">
        <v>2448</v>
      </c>
      <c r="CR101" s="5">
        <v>23</v>
      </c>
      <c r="CS101" s="5">
        <v>343</v>
      </c>
      <c r="CT101" s="5">
        <v>23</v>
      </c>
      <c r="CU101" s="5">
        <v>466</v>
      </c>
      <c r="CX101" s="5">
        <v>23</v>
      </c>
      <c r="CY101" s="5">
        <v>1050</v>
      </c>
      <c r="CZ101" s="5">
        <v>23</v>
      </c>
      <c r="DA101" s="5">
        <v>1479</v>
      </c>
      <c r="DB101" s="5">
        <v>23</v>
      </c>
      <c r="DC101" s="5">
        <v>1133</v>
      </c>
      <c r="DD101" s="5">
        <v>23</v>
      </c>
      <c r="DE101" s="5">
        <v>1243</v>
      </c>
      <c r="DH101" s="5">
        <v>23</v>
      </c>
      <c r="DI101" s="5">
        <v>603</v>
      </c>
      <c r="DJ101" s="5">
        <v>23</v>
      </c>
      <c r="DK101" s="5">
        <v>1335</v>
      </c>
      <c r="DL101" s="5">
        <v>23</v>
      </c>
      <c r="DM101" s="5">
        <v>434</v>
      </c>
      <c r="DN101" s="5">
        <v>23</v>
      </c>
      <c r="DO101" s="5">
        <v>2156</v>
      </c>
      <c r="DQ101" s="2"/>
      <c r="DR101" s="5">
        <v>23</v>
      </c>
      <c r="DS101" s="5">
        <v>173</v>
      </c>
      <c r="DT101" s="5">
        <v>23</v>
      </c>
      <c r="DU101" s="5">
        <v>173</v>
      </c>
      <c r="DV101" s="5">
        <v>23</v>
      </c>
      <c r="DW101" s="5">
        <v>213</v>
      </c>
      <c r="DX101" s="5">
        <v>23</v>
      </c>
      <c r="DY101" s="5">
        <v>176</v>
      </c>
      <c r="EB101" s="5">
        <v>23</v>
      </c>
      <c r="EC101" s="5">
        <v>211</v>
      </c>
      <c r="ED101" s="5">
        <v>23</v>
      </c>
      <c r="EE101" s="5">
        <v>206</v>
      </c>
      <c r="EF101" s="5">
        <v>23</v>
      </c>
      <c r="EG101" s="5">
        <v>206</v>
      </c>
      <c r="EH101" s="5">
        <v>23</v>
      </c>
      <c r="EI101" s="5">
        <v>239</v>
      </c>
      <c r="EL101" s="5">
        <v>23</v>
      </c>
      <c r="EM101" s="5">
        <v>197</v>
      </c>
      <c r="EN101" s="5">
        <v>23</v>
      </c>
      <c r="EO101" s="5">
        <v>199</v>
      </c>
      <c r="EP101" s="5">
        <v>23</v>
      </c>
      <c r="EQ101" s="5">
        <v>210</v>
      </c>
      <c r="ER101" s="5">
        <v>23</v>
      </c>
      <c r="ES101" s="5">
        <v>187</v>
      </c>
      <c r="EU101" s="2"/>
      <c r="EV101" s="5">
        <v>23</v>
      </c>
      <c r="EW101" s="5">
        <v>190</v>
      </c>
      <c r="EX101" s="5">
        <v>23</v>
      </c>
      <c r="EY101" s="5">
        <v>193</v>
      </c>
      <c r="EZ101" s="5">
        <v>23</v>
      </c>
      <c r="FA101" s="5">
        <v>191</v>
      </c>
      <c r="FB101" s="5">
        <v>23</v>
      </c>
      <c r="FC101" s="5">
        <v>182</v>
      </c>
      <c r="FF101" s="5">
        <v>23</v>
      </c>
      <c r="FG101" s="5">
        <v>241</v>
      </c>
      <c r="FH101" s="5">
        <v>23</v>
      </c>
      <c r="FI101" s="5">
        <v>296</v>
      </c>
      <c r="FJ101" s="5">
        <v>23</v>
      </c>
      <c r="FK101" s="5">
        <v>315</v>
      </c>
      <c r="FL101" s="5">
        <v>23</v>
      </c>
      <c r="FM101" s="5">
        <v>341</v>
      </c>
      <c r="FP101" s="5">
        <v>23</v>
      </c>
      <c r="FQ101" s="5">
        <v>202</v>
      </c>
      <c r="FR101" s="5">
        <v>23</v>
      </c>
      <c r="FS101" s="5">
        <v>202</v>
      </c>
      <c r="FT101" s="5">
        <v>23</v>
      </c>
      <c r="FU101" s="5">
        <v>198</v>
      </c>
      <c r="FV101" s="5">
        <v>23</v>
      </c>
      <c r="FW101" s="5">
        <v>207</v>
      </c>
      <c r="FY101" s="2"/>
      <c r="FZ101" s="5">
        <v>23</v>
      </c>
      <c r="GA101" s="5">
        <v>351</v>
      </c>
      <c r="GB101" s="5">
        <v>23</v>
      </c>
      <c r="GC101" s="5">
        <v>348</v>
      </c>
      <c r="GD101" s="5">
        <v>23</v>
      </c>
      <c r="GE101" s="5">
        <v>438</v>
      </c>
      <c r="GF101" s="5">
        <v>23</v>
      </c>
      <c r="GG101" s="5">
        <v>443</v>
      </c>
      <c r="GJ101" s="5">
        <v>23</v>
      </c>
      <c r="GK101" s="5">
        <v>228</v>
      </c>
      <c r="GL101" s="5">
        <v>23</v>
      </c>
      <c r="GM101" s="5">
        <v>234</v>
      </c>
      <c r="GN101" s="5">
        <v>23</v>
      </c>
      <c r="GO101" s="5">
        <v>230</v>
      </c>
      <c r="GP101" s="5">
        <v>23</v>
      </c>
      <c r="GQ101" s="5">
        <v>241</v>
      </c>
      <c r="GT101" s="5">
        <v>23</v>
      </c>
      <c r="GU101" s="5">
        <v>188</v>
      </c>
      <c r="GV101" s="5">
        <v>23</v>
      </c>
      <c r="GW101" s="5">
        <v>184</v>
      </c>
      <c r="GX101" s="5">
        <v>23</v>
      </c>
      <c r="GY101" s="5">
        <v>200</v>
      </c>
      <c r="GZ101" s="5">
        <v>23</v>
      </c>
      <c r="HA101" s="5">
        <v>176</v>
      </c>
      <c r="HC101" s="2"/>
      <c r="HD101" s="5">
        <v>23</v>
      </c>
      <c r="HE101" s="5">
        <v>194</v>
      </c>
      <c r="HF101" s="5">
        <v>23</v>
      </c>
      <c r="HG101" s="5">
        <v>201</v>
      </c>
      <c r="HH101" s="5">
        <v>23</v>
      </c>
      <c r="HI101" s="5">
        <v>191</v>
      </c>
      <c r="HJ101" s="5">
        <v>23</v>
      </c>
      <c r="HK101" s="5">
        <v>196</v>
      </c>
      <c r="HN101" s="5">
        <v>23</v>
      </c>
      <c r="HO101" s="5">
        <v>269</v>
      </c>
      <c r="HP101" s="5">
        <v>23</v>
      </c>
      <c r="HQ101" s="5">
        <v>281</v>
      </c>
      <c r="HR101" s="5">
        <v>23</v>
      </c>
      <c r="HS101" s="5">
        <v>276</v>
      </c>
      <c r="HT101" s="5">
        <v>23</v>
      </c>
      <c r="HU101" s="5">
        <v>293</v>
      </c>
      <c r="HX101" s="5">
        <v>23</v>
      </c>
      <c r="HY101" s="5">
        <v>207</v>
      </c>
      <c r="HZ101" s="5">
        <v>23</v>
      </c>
      <c r="IA101" s="5">
        <v>204</v>
      </c>
      <c r="IB101" s="5">
        <v>23</v>
      </c>
      <c r="IC101" s="5">
        <v>207</v>
      </c>
      <c r="ID101" s="5">
        <v>23</v>
      </c>
      <c r="IE101" s="5">
        <v>213</v>
      </c>
      <c r="IG101" s="2"/>
      <c r="IH101" s="5">
        <v>23</v>
      </c>
      <c r="II101" s="5">
        <v>1478</v>
      </c>
      <c r="IJ101" s="5">
        <v>23</v>
      </c>
      <c r="IK101" s="5">
        <v>2215</v>
      </c>
      <c r="IL101" s="5">
        <v>23</v>
      </c>
      <c r="IM101" s="5">
        <v>444</v>
      </c>
      <c r="IN101" s="5">
        <v>23</v>
      </c>
      <c r="IO101" s="5">
        <v>3780</v>
      </c>
      <c r="IR101" s="5">
        <v>23</v>
      </c>
      <c r="IS101" s="5">
        <v>1804</v>
      </c>
      <c r="IT101" s="5">
        <v>23</v>
      </c>
      <c r="IU101" s="5">
        <v>1387</v>
      </c>
      <c r="IV101" s="5">
        <v>23</v>
      </c>
      <c r="IW101" s="5">
        <v>4716</v>
      </c>
      <c r="IX101" s="5">
        <v>23</v>
      </c>
      <c r="IY101" s="5">
        <v>2837</v>
      </c>
      <c r="JB101" s="5">
        <v>23</v>
      </c>
      <c r="JC101" s="5">
        <v>779</v>
      </c>
      <c r="JD101" s="5">
        <v>23</v>
      </c>
      <c r="JE101" s="5">
        <v>1122</v>
      </c>
      <c r="JF101" s="5">
        <v>23</v>
      </c>
      <c r="JG101" s="5">
        <v>763</v>
      </c>
      <c r="JH101" s="5">
        <v>23</v>
      </c>
      <c r="JI101" s="5">
        <v>624</v>
      </c>
      <c r="JK101" s="2"/>
      <c r="JL101" s="5">
        <v>23</v>
      </c>
      <c r="JM101" s="5">
        <v>787</v>
      </c>
      <c r="JN101" s="5">
        <v>23</v>
      </c>
      <c r="JO101" s="5">
        <v>537</v>
      </c>
      <c r="JP101" s="5">
        <v>23</v>
      </c>
      <c r="JQ101" s="5">
        <v>1147</v>
      </c>
      <c r="JR101" s="5">
        <v>23</v>
      </c>
      <c r="JS101" s="5">
        <v>406</v>
      </c>
      <c r="JV101" s="5">
        <v>23</v>
      </c>
      <c r="JW101" s="5">
        <v>178</v>
      </c>
      <c r="JX101" s="5">
        <v>23</v>
      </c>
      <c r="JY101" s="5">
        <v>200</v>
      </c>
      <c r="JZ101" s="5">
        <v>23</v>
      </c>
      <c r="KA101" s="5">
        <v>184</v>
      </c>
      <c r="KB101" s="5">
        <v>23</v>
      </c>
      <c r="KC101" s="5">
        <v>207</v>
      </c>
      <c r="KF101" s="5">
        <v>23</v>
      </c>
      <c r="KG101" s="5">
        <v>354</v>
      </c>
      <c r="KH101" s="5">
        <v>23</v>
      </c>
      <c r="KI101" s="5">
        <v>537</v>
      </c>
      <c r="KJ101" s="5">
        <v>23</v>
      </c>
      <c r="KK101" s="5">
        <v>626</v>
      </c>
      <c r="KL101" s="5">
        <v>23</v>
      </c>
      <c r="KM101" s="5">
        <v>479</v>
      </c>
    </row>
    <row r="102" spans="1:299" x14ac:dyDescent="0.25">
      <c r="A102" s="2"/>
      <c r="B102" s="5">
        <v>24</v>
      </c>
      <c r="C102" s="5">
        <v>209</v>
      </c>
      <c r="D102" s="5">
        <v>24</v>
      </c>
      <c r="E102" s="5">
        <v>216</v>
      </c>
      <c r="F102" s="5">
        <v>24</v>
      </c>
      <c r="G102" s="5">
        <v>197</v>
      </c>
      <c r="H102" s="5">
        <v>24</v>
      </c>
      <c r="I102" s="5">
        <v>200</v>
      </c>
      <c r="L102" s="5">
        <v>24</v>
      </c>
      <c r="M102" s="5">
        <v>194</v>
      </c>
      <c r="N102" s="5">
        <v>24</v>
      </c>
      <c r="O102" s="5">
        <v>198</v>
      </c>
      <c r="P102" s="5">
        <v>24</v>
      </c>
      <c r="Q102" s="5">
        <v>186</v>
      </c>
      <c r="R102" s="5">
        <v>24</v>
      </c>
      <c r="S102" s="5">
        <v>194</v>
      </c>
      <c r="V102" s="5">
        <v>24</v>
      </c>
      <c r="W102" s="5">
        <v>186</v>
      </c>
      <c r="X102" s="5">
        <v>24</v>
      </c>
      <c r="Y102" s="5">
        <v>191</v>
      </c>
      <c r="Z102" s="5">
        <v>24</v>
      </c>
      <c r="AA102" s="5">
        <v>185</v>
      </c>
      <c r="AB102" s="5">
        <v>24</v>
      </c>
      <c r="AC102" s="5">
        <v>211</v>
      </c>
      <c r="AE102" s="2"/>
      <c r="AF102" s="5">
        <v>24</v>
      </c>
      <c r="AG102" s="5">
        <v>840</v>
      </c>
      <c r="AH102" s="5">
        <v>24</v>
      </c>
      <c r="AI102" s="5">
        <v>1264</v>
      </c>
      <c r="AJ102" s="5">
        <v>24</v>
      </c>
      <c r="AK102" s="5">
        <v>1237</v>
      </c>
      <c r="AL102" s="5">
        <v>24</v>
      </c>
      <c r="AM102" s="5">
        <v>1007</v>
      </c>
      <c r="AP102" s="5">
        <v>24</v>
      </c>
      <c r="AQ102" s="5">
        <v>661</v>
      </c>
      <c r="AR102" s="5">
        <v>24</v>
      </c>
      <c r="AS102" s="5">
        <v>286</v>
      </c>
      <c r="AT102" s="5">
        <v>24</v>
      </c>
      <c r="AU102" s="5">
        <v>330</v>
      </c>
      <c r="AV102" s="5">
        <v>24</v>
      </c>
      <c r="AW102" s="5">
        <v>308</v>
      </c>
      <c r="AZ102" s="5">
        <v>24</v>
      </c>
      <c r="BA102" s="5">
        <v>12175</v>
      </c>
      <c r="BB102" s="5">
        <v>24</v>
      </c>
      <c r="BC102" s="5">
        <v>5218</v>
      </c>
      <c r="BD102" s="5">
        <v>24</v>
      </c>
      <c r="BE102" s="5">
        <v>10854</v>
      </c>
      <c r="BF102" s="5">
        <v>24</v>
      </c>
      <c r="BG102" s="5">
        <v>642</v>
      </c>
      <c r="BJ102" s="5">
        <v>24</v>
      </c>
      <c r="BK102" s="5">
        <v>685</v>
      </c>
      <c r="BL102" s="5">
        <v>24</v>
      </c>
      <c r="BM102" s="5">
        <v>13245</v>
      </c>
      <c r="BN102" s="5">
        <v>24</v>
      </c>
      <c r="BO102" s="5">
        <v>1599</v>
      </c>
      <c r="BP102" s="5">
        <v>24</v>
      </c>
      <c r="BQ102" s="5">
        <v>1110</v>
      </c>
      <c r="BT102" s="5">
        <v>24</v>
      </c>
      <c r="BU102" s="5">
        <v>538</v>
      </c>
      <c r="BV102" s="5">
        <v>24</v>
      </c>
      <c r="BW102" s="5">
        <v>744</v>
      </c>
      <c r="BX102" s="5">
        <v>24</v>
      </c>
      <c r="BY102" s="5">
        <v>854</v>
      </c>
      <c r="BZ102" s="5">
        <v>24</v>
      </c>
      <c r="CA102" s="5">
        <v>1051</v>
      </c>
      <c r="CC102" s="2"/>
      <c r="CD102" s="5">
        <v>24</v>
      </c>
      <c r="CE102" s="5">
        <v>706</v>
      </c>
      <c r="CF102" s="5">
        <v>24</v>
      </c>
      <c r="CG102" s="5">
        <v>619</v>
      </c>
      <c r="CH102" s="5">
        <v>24</v>
      </c>
      <c r="CI102" s="5">
        <v>1757</v>
      </c>
      <c r="CJ102" s="5">
        <v>24</v>
      </c>
      <c r="CK102" s="5">
        <v>1295</v>
      </c>
      <c r="CN102" s="5">
        <v>24</v>
      </c>
      <c r="CO102" s="5">
        <v>2623</v>
      </c>
      <c r="CP102" s="5">
        <v>24</v>
      </c>
      <c r="CQ102" s="5">
        <v>648</v>
      </c>
      <c r="CR102" s="5">
        <v>24</v>
      </c>
      <c r="CS102" s="5">
        <v>828</v>
      </c>
      <c r="CT102" s="5">
        <v>24</v>
      </c>
      <c r="CU102" s="5">
        <v>387</v>
      </c>
      <c r="CX102" s="5">
        <v>24</v>
      </c>
      <c r="CY102" s="5">
        <v>1096</v>
      </c>
      <c r="CZ102" s="5">
        <v>24</v>
      </c>
      <c r="DA102" s="5">
        <v>1233</v>
      </c>
      <c r="DB102" s="5">
        <v>24</v>
      </c>
      <c r="DC102" s="5">
        <v>7430</v>
      </c>
      <c r="DD102" s="5">
        <v>24</v>
      </c>
      <c r="DE102" s="5">
        <v>1208</v>
      </c>
      <c r="DH102" s="5">
        <v>24</v>
      </c>
      <c r="DI102" s="5">
        <v>383</v>
      </c>
      <c r="DJ102" s="5">
        <v>24</v>
      </c>
      <c r="DK102" s="5">
        <v>1532</v>
      </c>
      <c r="DL102" s="5">
        <v>24</v>
      </c>
      <c r="DM102" s="5">
        <v>900</v>
      </c>
      <c r="DN102" s="5">
        <v>24</v>
      </c>
      <c r="DO102" s="5">
        <v>1321</v>
      </c>
      <c r="DQ102" s="2"/>
      <c r="DR102" s="5">
        <v>24</v>
      </c>
      <c r="DS102" s="5">
        <v>172</v>
      </c>
      <c r="DT102" s="5">
        <v>24</v>
      </c>
      <c r="DU102" s="5">
        <v>179</v>
      </c>
      <c r="DV102" s="5">
        <v>24</v>
      </c>
      <c r="DW102" s="5">
        <v>177</v>
      </c>
      <c r="DX102" s="5">
        <v>24</v>
      </c>
      <c r="DY102" s="5">
        <v>181</v>
      </c>
      <c r="EB102" s="5">
        <v>24</v>
      </c>
      <c r="EC102" s="5">
        <v>195</v>
      </c>
      <c r="ED102" s="5">
        <v>24</v>
      </c>
      <c r="EE102" s="5">
        <v>211</v>
      </c>
      <c r="EF102" s="5">
        <v>24</v>
      </c>
      <c r="EG102" s="5">
        <v>209</v>
      </c>
      <c r="EH102" s="5">
        <v>24</v>
      </c>
      <c r="EI102" s="5">
        <v>228</v>
      </c>
      <c r="EL102" s="5">
        <v>24</v>
      </c>
      <c r="EM102" s="5">
        <v>192</v>
      </c>
      <c r="EN102" s="5">
        <v>24</v>
      </c>
      <c r="EO102" s="5">
        <v>200</v>
      </c>
      <c r="EP102" s="5">
        <v>24</v>
      </c>
      <c r="EQ102" s="5">
        <v>209</v>
      </c>
      <c r="ER102" s="5">
        <v>24</v>
      </c>
      <c r="ES102" s="5">
        <v>190</v>
      </c>
      <c r="EU102" s="2"/>
      <c r="EV102" s="5">
        <v>24</v>
      </c>
      <c r="EW102" s="5">
        <v>182</v>
      </c>
      <c r="EX102" s="5">
        <v>24</v>
      </c>
      <c r="EY102" s="5">
        <v>209</v>
      </c>
      <c r="EZ102" s="5">
        <v>24</v>
      </c>
      <c r="FA102" s="5">
        <v>189</v>
      </c>
      <c r="FB102" s="5">
        <v>24</v>
      </c>
      <c r="FC102" s="5">
        <v>183</v>
      </c>
      <c r="FF102" s="5">
        <v>24</v>
      </c>
      <c r="FG102" s="5">
        <v>235</v>
      </c>
      <c r="FH102" s="5">
        <v>24</v>
      </c>
      <c r="FI102" s="5">
        <v>297</v>
      </c>
      <c r="FJ102" s="5">
        <v>24</v>
      </c>
      <c r="FK102" s="5">
        <v>293</v>
      </c>
      <c r="FL102" s="5">
        <v>24</v>
      </c>
      <c r="FM102" s="5">
        <v>319</v>
      </c>
      <c r="FP102" s="5">
        <v>24</v>
      </c>
      <c r="FQ102" s="5">
        <v>203</v>
      </c>
      <c r="FR102" s="5">
        <v>24</v>
      </c>
      <c r="FS102" s="5">
        <v>207</v>
      </c>
      <c r="FT102" s="5">
        <v>24</v>
      </c>
      <c r="FU102" s="5">
        <v>211</v>
      </c>
      <c r="FV102" s="5">
        <v>24</v>
      </c>
      <c r="FW102" s="5">
        <v>200</v>
      </c>
      <c r="FY102" s="2"/>
      <c r="FZ102" s="5">
        <v>24</v>
      </c>
      <c r="GA102" s="5">
        <v>345</v>
      </c>
      <c r="GB102" s="5">
        <v>24</v>
      </c>
      <c r="GC102" s="5">
        <v>344</v>
      </c>
      <c r="GD102" s="5">
        <v>24</v>
      </c>
      <c r="GE102" s="5">
        <v>410</v>
      </c>
      <c r="GF102" s="5">
        <v>24</v>
      </c>
      <c r="GG102" s="5">
        <v>425</v>
      </c>
      <c r="GJ102" s="5">
        <v>24</v>
      </c>
      <c r="GK102" s="5">
        <v>226</v>
      </c>
      <c r="GL102" s="5">
        <v>24</v>
      </c>
      <c r="GM102" s="5">
        <v>233</v>
      </c>
      <c r="GN102" s="5">
        <v>24</v>
      </c>
      <c r="GO102" s="5">
        <v>243</v>
      </c>
      <c r="GP102" s="5">
        <v>24</v>
      </c>
      <c r="GQ102" s="5">
        <v>252</v>
      </c>
      <c r="GT102" s="5">
        <v>24</v>
      </c>
      <c r="GU102" s="5">
        <v>187</v>
      </c>
      <c r="GV102" s="5">
        <v>24</v>
      </c>
      <c r="GW102" s="5">
        <v>188</v>
      </c>
      <c r="GX102" s="5">
        <v>24</v>
      </c>
      <c r="GY102" s="5">
        <v>187</v>
      </c>
      <c r="GZ102" s="5">
        <v>24</v>
      </c>
      <c r="HA102" s="5">
        <v>180</v>
      </c>
      <c r="HC102" s="2"/>
      <c r="HD102" s="5">
        <v>24</v>
      </c>
      <c r="HE102" s="5">
        <v>197</v>
      </c>
      <c r="HF102" s="5">
        <v>24</v>
      </c>
      <c r="HG102" s="5">
        <v>200</v>
      </c>
      <c r="HH102" s="5">
        <v>24</v>
      </c>
      <c r="HI102" s="5">
        <v>196</v>
      </c>
      <c r="HJ102" s="5">
        <v>24</v>
      </c>
      <c r="HK102" s="5">
        <v>193</v>
      </c>
      <c r="HN102" s="5">
        <v>24</v>
      </c>
      <c r="HO102" s="5">
        <v>264</v>
      </c>
      <c r="HP102" s="5">
        <v>24</v>
      </c>
      <c r="HQ102" s="5">
        <v>266</v>
      </c>
      <c r="HR102" s="5">
        <v>24</v>
      </c>
      <c r="HS102" s="5">
        <v>293</v>
      </c>
      <c r="HT102" s="5">
        <v>24</v>
      </c>
      <c r="HU102" s="5">
        <v>294</v>
      </c>
      <c r="HX102" s="5">
        <v>24</v>
      </c>
      <c r="HY102" s="5">
        <v>225</v>
      </c>
      <c r="HZ102" s="5">
        <v>24</v>
      </c>
      <c r="IA102" s="5">
        <v>194</v>
      </c>
      <c r="IB102" s="5">
        <v>24</v>
      </c>
      <c r="IC102" s="5">
        <v>213</v>
      </c>
      <c r="ID102" s="5">
        <v>24</v>
      </c>
      <c r="IE102" s="5">
        <v>220</v>
      </c>
      <c r="IG102" s="2"/>
      <c r="IH102" s="5">
        <v>24</v>
      </c>
      <c r="II102" s="5">
        <v>1656</v>
      </c>
      <c r="IJ102" s="5">
        <v>24</v>
      </c>
      <c r="IK102" s="5">
        <v>578</v>
      </c>
      <c r="IL102" s="5">
        <v>24</v>
      </c>
      <c r="IM102" s="5">
        <v>472</v>
      </c>
      <c r="IN102" s="5">
        <v>24</v>
      </c>
      <c r="IO102" s="5">
        <v>351</v>
      </c>
      <c r="IR102" s="5">
        <v>24</v>
      </c>
      <c r="IS102" s="5">
        <v>1719</v>
      </c>
      <c r="IT102" s="5">
        <v>24</v>
      </c>
      <c r="IU102" s="5">
        <v>1503</v>
      </c>
      <c r="IV102" s="5">
        <v>24</v>
      </c>
      <c r="IW102" s="5">
        <v>1144</v>
      </c>
      <c r="IX102" s="5">
        <v>24</v>
      </c>
      <c r="IY102" s="5">
        <v>1813</v>
      </c>
      <c r="JB102" s="5">
        <v>24</v>
      </c>
      <c r="JC102" s="5">
        <v>876</v>
      </c>
      <c r="JD102" s="5">
        <v>24</v>
      </c>
      <c r="JE102" s="5">
        <v>694</v>
      </c>
      <c r="JF102" s="5">
        <v>24</v>
      </c>
      <c r="JG102" s="5">
        <v>802</v>
      </c>
      <c r="JH102" s="5">
        <v>24</v>
      </c>
      <c r="JI102" s="5">
        <v>599</v>
      </c>
      <c r="JK102" s="2"/>
      <c r="JL102" s="5">
        <v>24</v>
      </c>
      <c r="JM102" s="5">
        <v>594</v>
      </c>
      <c r="JN102" s="5">
        <v>24</v>
      </c>
      <c r="JO102" s="5">
        <v>3505</v>
      </c>
      <c r="JP102" s="5">
        <v>24</v>
      </c>
      <c r="JQ102" s="5">
        <v>363</v>
      </c>
      <c r="JR102" s="5">
        <v>24</v>
      </c>
      <c r="JS102" s="5">
        <v>1404</v>
      </c>
      <c r="JV102" s="5">
        <v>24</v>
      </c>
      <c r="JW102" s="5">
        <v>183</v>
      </c>
      <c r="JX102" s="5">
        <v>24</v>
      </c>
      <c r="JY102" s="5">
        <v>192</v>
      </c>
      <c r="JZ102" s="5">
        <v>24</v>
      </c>
      <c r="KA102" s="5">
        <v>194</v>
      </c>
      <c r="KB102" s="5">
        <v>24</v>
      </c>
      <c r="KC102" s="5">
        <v>168</v>
      </c>
      <c r="KF102" s="5">
        <v>24</v>
      </c>
      <c r="KG102" s="5">
        <v>355</v>
      </c>
      <c r="KH102" s="5">
        <v>24</v>
      </c>
      <c r="KI102" s="5">
        <v>365</v>
      </c>
      <c r="KJ102" s="5">
        <v>24</v>
      </c>
      <c r="KK102" s="5">
        <v>575</v>
      </c>
      <c r="KL102" s="5">
        <v>24</v>
      </c>
      <c r="KM102" s="5">
        <v>338</v>
      </c>
    </row>
    <row r="103" spans="1:299" x14ac:dyDescent="0.25">
      <c r="A103" s="2"/>
      <c r="B103" s="5">
        <v>25</v>
      </c>
      <c r="C103" s="5">
        <v>200</v>
      </c>
      <c r="D103" s="5">
        <v>25</v>
      </c>
      <c r="E103" s="5">
        <v>205</v>
      </c>
      <c r="F103" s="5">
        <v>25</v>
      </c>
      <c r="G103" s="5">
        <v>208</v>
      </c>
      <c r="H103" s="5">
        <v>25</v>
      </c>
      <c r="I103" s="5">
        <v>211</v>
      </c>
      <c r="L103" s="5">
        <v>25</v>
      </c>
      <c r="M103" s="5">
        <v>198</v>
      </c>
      <c r="N103" s="5">
        <v>25</v>
      </c>
      <c r="O103" s="5">
        <v>193</v>
      </c>
      <c r="P103" s="5">
        <v>25</v>
      </c>
      <c r="Q103" s="5">
        <v>179</v>
      </c>
      <c r="R103" s="5">
        <v>25</v>
      </c>
      <c r="S103" s="5">
        <v>179</v>
      </c>
      <c r="V103" s="5">
        <v>25</v>
      </c>
      <c r="W103" s="5">
        <v>184</v>
      </c>
      <c r="X103" s="5">
        <v>25</v>
      </c>
      <c r="Y103" s="5">
        <v>195</v>
      </c>
      <c r="Z103" s="5">
        <v>25</v>
      </c>
      <c r="AA103" s="5">
        <v>188</v>
      </c>
      <c r="AB103" s="5">
        <v>25</v>
      </c>
      <c r="AC103" s="5">
        <v>207</v>
      </c>
      <c r="AE103" s="2"/>
      <c r="AF103" s="5">
        <v>25</v>
      </c>
      <c r="AG103" s="5">
        <v>2018</v>
      </c>
      <c r="AH103" s="5">
        <v>25</v>
      </c>
      <c r="AI103" s="5">
        <v>1419</v>
      </c>
      <c r="AJ103" s="5">
        <v>25</v>
      </c>
      <c r="AK103" s="5">
        <v>1171</v>
      </c>
      <c r="AL103" s="5">
        <v>25</v>
      </c>
      <c r="AM103" s="5">
        <v>984</v>
      </c>
      <c r="AP103" s="5">
        <v>25</v>
      </c>
      <c r="AQ103" s="5">
        <v>303</v>
      </c>
      <c r="AR103" s="5">
        <v>25</v>
      </c>
      <c r="AS103" s="5">
        <v>319</v>
      </c>
      <c r="AT103" s="5">
        <v>25</v>
      </c>
      <c r="AU103" s="5">
        <v>943</v>
      </c>
      <c r="AV103" s="5">
        <v>25</v>
      </c>
      <c r="AW103" s="5">
        <v>392</v>
      </c>
      <c r="AZ103" s="5">
        <v>25</v>
      </c>
      <c r="BA103" s="5">
        <v>7659</v>
      </c>
      <c r="BB103" s="5">
        <v>25</v>
      </c>
      <c r="BC103" s="5">
        <v>3835</v>
      </c>
      <c r="BD103" s="5">
        <v>25</v>
      </c>
      <c r="BE103" s="5">
        <v>943</v>
      </c>
      <c r="BF103" s="5">
        <v>25</v>
      </c>
      <c r="BG103" s="5">
        <v>2076</v>
      </c>
      <c r="BJ103" s="5">
        <v>25</v>
      </c>
      <c r="BK103" s="5">
        <v>1142</v>
      </c>
      <c r="BL103" s="5">
        <v>25</v>
      </c>
      <c r="BM103" s="5">
        <v>663</v>
      </c>
      <c r="BN103" s="5">
        <v>25</v>
      </c>
      <c r="BO103" s="5">
        <v>644</v>
      </c>
      <c r="BP103" s="5">
        <v>25</v>
      </c>
      <c r="BQ103" s="5">
        <v>1024</v>
      </c>
      <c r="BT103" s="5">
        <v>25</v>
      </c>
      <c r="BU103" s="5">
        <v>527</v>
      </c>
      <c r="BV103" s="5">
        <v>25</v>
      </c>
      <c r="BW103" s="5">
        <v>828</v>
      </c>
      <c r="BX103" s="5">
        <v>25</v>
      </c>
      <c r="BY103" s="5">
        <v>523</v>
      </c>
      <c r="BZ103" s="5">
        <v>25</v>
      </c>
      <c r="CA103" s="5">
        <v>496</v>
      </c>
      <c r="CC103" s="2"/>
      <c r="CD103" s="5">
        <v>25</v>
      </c>
      <c r="CE103" s="5">
        <v>1455</v>
      </c>
      <c r="CF103" s="5">
        <v>25</v>
      </c>
      <c r="CG103" s="5">
        <v>4218</v>
      </c>
      <c r="CH103" s="5">
        <v>25</v>
      </c>
      <c r="CI103" s="5">
        <v>847</v>
      </c>
      <c r="CJ103" s="5">
        <v>25</v>
      </c>
      <c r="CK103" s="5">
        <v>1210</v>
      </c>
      <c r="CN103" s="5">
        <v>25</v>
      </c>
      <c r="CO103" s="5">
        <v>4633</v>
      </c>
      <c r="CP103" s="5">
        <v>25</v>
      </c>
      <c r="CQ103" s="5">
        <v>7030</v>
      </c>
      <c r="CR103" s="5">
        <v>25</v>
      </c>
      <c r="CS103" s="5">
        <v>4086</v>
      </c>
      <c r="CT103" s="5">
        <v>25</v>
      </c>
      <c r="CU103" s="5">
        <v>5566</v>
      </c>
      <c r="CX103" s="5">
        <v>25</v>
      </c>
      <c r="CY103" s="5">
        <v>1024</v>
      </c>
      <c r="CZ103" s="5">
        <v>25</v>
      </c>
      <c r="DA103" s="5">
        <v>1809</v>
      </c>
      <c r="DB103" s="5">
        <v>25</v>
      </c>
      <c r="DC103" s="5">
        <v>3085</v>
      </c>
      <c r="DD103" s="5">
        <v>25</v>
      </c>
      <c r="DE103" s="5">
        <v>1296</v>
      </c>
      <c r="DH103" s="5">
        <v>25</v>
      </c>
      <c r="DI103" s="5">
        <v>360</v>
      </c>
      <c r="DJ103" s="5">
        <v>25</v>
      </c>
      <c r="DK103" s="5">
        <v>453</v>
      </c>
      <c r="DL103" s="5">
        <v>25</v>
      </c>
      <c r="DM103" s="5">
        <v>445</v>
      </c>
      <c r="DN103" s="5">
        <v>25</v>
      </c>
      <c r="DO103" s="5">
        <v>827</v>
      </c>
      <c r="DQ103" s="2"/>
      <c r="DR103" s="5">
        <v>25</v>
      </c>
      <c r="DS103" s="5">
        <v>176</v>
      </c>
      <c r="DT103" s="5">
        <v>25</v>
      </c>
      <c r="DU103" s="5">
        <v>176</v>
      </c>
      <c r="DV103" s="5">
        <v>25</v>
      </c>
      <c r="DW103" s="5">
        <v>188</v>
      </c>
      <c r="DX103" s="5">
        <v>25</v>
      </c>
      <c r="DY103" s="5">
        <v>185</v>
      </c>
      <c r="EB103" s="5">
        <v>25</v>
      </c>
      <c r="EC103" s="5">
        <v>199</v>
      </c>
      <c r="ED103" s="5">
        <v>25</v>
      </c>
      <c r="EE103" s="5">
        <v>207</v>
      </c>
      <c r="EF103" s="5">
        <v>25</v>
      </c>
      <c r="EG103" s="5">
        <v>208</v>
      </c>
      <c r="EH103" s="5">
        <v>25</v>
      </c>
      <c r="EI103" s="5">
        <v>228</v>
      </c>
      <c r="EL103" s="5">
        <v>25</v>
      </c>
      <c r="EM103" s="5">
        <v>191</v>
      </c>
      <c r="EN103" s="5">
        <v>25</v>
      </c>
      <c r="EO103" s="5">
        <v>201</v>
      </c>
      <c r="EP103" s="5">
        <v>25</v>
      </c>
      <c r="EQ103" s="5">
        <v>191</v>
      </c>
      <c r="ER103" s="5">
        <v>25</v>
      </c>
      <c r="ES103" s="5">
        <v>189</v>
      </c>
      <c r="EU103" s="2"/>
      <c r="EV103" s="5">
        <v>25</v>
      </c>
      <c r="EW103" s="5">
        <v>179</v>
      </c>
      <c r="EX103" s="5">
        <v>25</v>
      </c>
      <c r="EY103" s="5">
        <v>202</v>
      </c>
      <c r="EZ103" s="5">
        <v>25</v>
      </c>
      <c r="FA103" s="5">
        <v>192</v>
      </c>
      <c r="FB103" s="5">
        <v>25</v>
      </c>
      <c r="FC103" s="5">
        <v>183</v>
      </c>
      <c r="FF103" s="5">
        <v>25</v>
      </c>
      <c r="FG103" s="5">
        <v>228</v>
      </c>
      <c r="FH103" s="5">
        <v>25</v>
      </c>
      <c r="FI103" s="5">
        <v>299</v>
      </c>
      <c r="FJ103" s="5">
        <v>25</v>
      </c>
      <c r="FK103" s="5">
        <v>296</v>
      </c>
      <c r="FL103" s="5">
        <v>25</v>
      </c>
      <c r="FM103" s="5">
        <v>338</v>
      </c>
      <c r="FP103" s="5">
        <v>25</v>
      </c>
      <c r="FQ103" s="5">
        <v>204</v>
      </c>
      <c r="FR103" s="5">
        <v>25</v>
      </c>
      <c r="FS103" s="5">
        <v>214</v>
      </c>
      <c r="FT103" s="5">
        <v>25</v>
      </c>
      <c r="FU103" s="5">
        <v>205</v>
      </c>
      <c r="FV103" s="5">
        <v>25</v>
      </c>
      <c r="FW103" s="5">
        <v>197</v>
      </c>
      <c r="FY103" s="2"/>
      <c r="FZ103" s="5">
        <v>25</v>
      </c>
      <c r="GA103" s="5">
        <v>351</v>
      </c>
      <c r="GB103" s="5">
        <v>25</v>
      </c>
      <c r="GC103" s="5">
        <v>361</v>
      </c>
      <c r="GD103" s="5">
        <v>25</v>
      </c>
      <c r="GE103" s="5">
        <v>411</v>
      </c>
      <c r="GF103" s="5">
        <v>25</v>
      </c>
      <c r="GG103" s="5">
        <v>419</v>
      </c>
      <c r="GJ103" s="5">
        <v>25</v>
      </c>
      <c r="GK103" s="5">
        <v>252</v>
      </c>
      <c r="GL103" s="5">
        <v>25</v>
      </c>
      <c r="GM103" s="5">
        <v>249</v>
      </c>
      <c r="GN103" s="5">
        <v>25</v>
      </c>
      <c r="GO103" s="5">
        <v>246</v>
      </c>
      <c r="GP103" s="5">
        <v>25</v>
      </c>
      <c r="GQ103" s="5">
        <v>242</v>
      </c>
      <c r="GT103" s="5">
        <v>25</v>
      </c>
      <c r="GU103" s="5">
        <v>194</v>
      </c>
      <c r="GV103" s="5">
        <v>25</v>
      </c>
      <c r="GW103" s="5">
        <v>181</v>
      </c>
      <c r="GX103" s="5">
        <v>25</v>
      </c>
      <c r="GY103" s="5">
        <v>188</v>
      </c>
      <c r="GZ103" s="5">
        <v>25</v>
      </c>
      <c r="HA103" s="5">
        <v>170</v>
      </c>
      <c r="HC103" s="2"/>
      <c r="HD103" s="5">
        <v>25</v>
      </c>
      <c r="HE103" s="5">
        <v>209</v>
      </c>
      <c r="HF103" s="5">
        <v>25</v>
      </c>
      <c r="HG103" s="5">
        <v>199</v>
      </c>
      <c r="HH103" s="5">
        <v>25</v>
      </c>
      <c r="HI103" s="5">
        <v>193</v>
      </c>
      <c r="HJ103" s="5">
        <v>25</v>
      </c>
      <c r="HK103" s="5">
        <v>204</v>
      </c>
      <c r="HN103" s="5">
        <v>25</v>
      </c>
      <c r="HO103" s="5">
        <v>266</v>
      </c>
      <c r="HP103" s="5">
        <v>25</v>
      </c>
      <c r="HQ103" s="5">
        <v>265</v>
      </c>
      <c r="HR103" s="5">
        <v>25</v>
      </c>
      <c r="HS103" s="5">
        <v>275</v>
      </c>
      <c r="HT103" s="5">
        <v>25</v>
      </c>
      <c r="HU103" s="5">
        <v>291</v>
      </c>
      <c r="HX103" s="5">
        <v>25</v>
      </c>
      <c r="HY103" s="5">
        <v>213</v>
      </c>
      <c r="HZ103" s="5">
        <v>25</v>
      </c>
      <c r="IA103" s="5">
        <v>195</v>
      </c>
      <c r="IB103" s="5">
        <v>25</v>
      </c>
      <c r="IC103" s="5">
        <v>211</v>
      </c>
      <c r="ID103" s="5">
        <v>25</v>
      </c>
      <c r="IE103" s="5">
        <v>217</v>
      </c>
      <c r="IG103" s="2"/>
      <c r="IH103" s="5">
        <v>25</v>
      </c>
      <c r="II103" s="5">
        <v>1496</v>
      </c>
      <c r="IJ103" s="5">
        <v>25</v>
      </c>
      <c r="IK103" s="5">
        <v>467</v>
      </c>
      <c r="IL103" s="5">
        <v>25</v>
      </c>
      <c r="IM103" s="5">
        <v>989</v>
      </c>
      <c r="IN103" s="5">
        <v>25</v>
      </c>
      <c r="IO103" s="5">
        <v>862</v>
      </c>
      <c r="IR103" s="5">
        <v>25</v>
      </c>
      <c r="IS103" s="5">
        <v>1042</v>
      </c>
      <c r="IT103" s="5">
        <v>25</v>
      </c>
      <c r="IU103" s="5">
        <v>820</v>
      </c>
      <c r="IV103" s="5">
        <v>25</v>
      </c>
      <c r="IW103" s="5">
        <v>1978</v>
      </c>
      <c r="IX103" s="5">
        <v>25</v>
      </c>
      <c r="IY103" s="5">
        <v>2612</v>
      </c>
      <c r="JB103" s="5">
        <v>25</v>
      </c>
      <c r="JC103" s="5">
        <v>1062</v>
      </c>
      <c r="JD103" s="5">
        <v>25</v>
      </c>
      <c r="JE103" s="5">
        <v>805</v>
      </c>
      <c r="JF103" s="5">
        <v>25</v>
      </c>
      <c r="JG103" s="5">
        <v>613</v>
      </c>
      <c r="JH103" s="5">
        <v>25</v>
      </c>
      <c r="JI103" s="5">
        <v>656</v>
      </c>
      <c r="JK103" s="2"/>
      <c r="JL103" s="5">
        <v>25</v>
      </c>
      <c r="JM103" s="5">
        <v>546</v>
      </c>
      <c r="JN103" s="5">
        <v>25</v>
      </c>
      <c r="JO103" s="5">
        <v>585</v>
      </c>
      <c r="JP103" s="5">
        <v>25</v>
      </c>
      <c r="JQ103" s="5">
        <v>363</v>
      </c>
      <c r="JR103" s="5">
        <v>25</v>
      </c>
      <c r="JS103" s="5">
        <v>423</v>
      </c>
      <c r="JV103" s="5">
        <v>25</v>
      </c>
      <c r="JW103" s="5">
        <v>194</v>
      </c>
      <c r="JX103" s="5">
        <v>25</v>
      </c>
      <c r="JY103" s="5">
        <v>229</v>
      </c>
      <c r="JZ103" s="5">
        <v>25</v>
      </c>
      <c r="KA103" s="5">
        <v>180</v>
      </c>
      <c r="KB103" s="5">
        <v>25</v>
      </c>
      <c r="KC103" s="5">
        <v>167</v>
      </c>
      <c r="KF103" s="5">
        <v>25</v>
      </c>
      <c r="KG103" s="5">
        <v>460</v>
      </c>
      <c r="KH103" s="5">
        <v>25</v>
      </c>
      <c r="KI103" s="5">
        <v>371</v>
      </c>
      <c r="KJ103" s="5">
        <v>25</v>
      </c>
      <c r="KK103" s="5">
        <v>371</v>
      </c>
      <c r="KL103" s="5">
        <v>25</v>
      </c>
      <c r="KM103" s="5">
        <v>429</v>
      </c>
    </row>
    <row r="104" spans="1:299" x14ac:dyDescent="0.25">
      <c r="A104" s="2"/>
      <c r="B104" s="5" t="s">
        <v>22</v>
      </c>
      <c r="C104" s="5">
        <f>AVERAGE(C79:C103)</f>
        <v>209.2</v>
      </c>
      <c r="D104" s="5" t="s">
        <v>22</v>
      </c>
      <c r="E104" s="5">
        <f>AVERAGE(E79:E103)</f>
        <v>206.96</v>
      </c>
      <c r="F104" s="5" t="s">
        <v>22</v>
      </c>
      <c r="G104" s="5">
        <f>AVERAGE(G79:G103)</f>
        <v>213.6</v>
      </c>
      <c r="H104" s="5" t="s">
        <v>22</v>
      </c>
      <c r="I104" s="5">
        <f>AVERAGE(I79:I103)</f>
        <v>210.72</v>
      </c>
      <c r="L104" s="5" t="s">
        <v>22</v>
      </c>
      <c r="M104" s="5">
        <f>AVERAGE(M79:M103)</f>
        <v>193.4</v>
      </c>
      <c r="N104" s="5" t="s">
        <v>22</v>
      </c>
      <c r="O104" s="5">
        <f>AVERAGE(O79:O103)</f>
        <v>192.92</v>
      </c>
      <c r="P104" s="5" t="s">
        <v>22</v>
      </c>
      <c r="Q104" s="5">
        <f>AVERAGE(Q79:Q103)</f>
        <v>189.2</v>
      </c>
      <c r="R104" s="5" t="s">
        <v>22</v>
      </c>
      <c r="S104" s="5">
        <f>AVERAGE(S79:S103)</f>
        <v>190.48</v>
      </c>
      <c r="V104" s="5" t="s">
        <v>22</v>
      </c>
      <c r="W104" s="5">
        <f>AVERAGE(W79:W103)</f>
        <v>197.28</v>
      </c>
      <c r="X104" s="5" t="s">
        <v>22</v>
      </c>
      <c r="Y104" s="5">
        <f>AVERAGE(Y79:Y103)</f>
        <v>198.2</v>
      </c>
      <c r="Z104" s="5" t="s">
        <v>22</v>
      </c>
      <c r="AA104" s="5">
        <f>AVERAGE(AA79:AA103)</f>
        <v>196</v>
      </c>
      <c r="AB104" s="5" t="s">
        <v>22</v>
      </c>
      <c r="AC104" s="5">
        <f>AVERAGE(AC79:AC103)</f>
        <v>193.12</v>
      </c>
      <c r="AE104" s="2"/>
      <c r="AF104" s="5" t="s">
        <v>22</v>
      </c>
      <c r="AG104" s="5">
        <f>AVERAGE(AG79:AG103)</f>
        <v>1067.8399999999999</v>
      </c>
      <c r="AH104" s="5" t="s">
        <v>22</v>
      </c>
      <c r="AI104" s="5">
        <f>AVERAGE(AI79:AI103)</f>
        <v>1303.6400000000001</v>
      </c>
      <c r="AJ104" s="5" t="s">
        <v>22</v>
      </c>
      <c r="AK104" s="5">
        <f>AVERAGE(AK79:AK103)</f>
        <v>1308.6400000000001</v>
      </c>
      <c r="AL104" s="5" t="s">
        <v>22</v>
      </c>
      <c r="AM104" s="5">
        <f>AVERAGE(AM79:AM103)</f>
        <v>1222.96</v>
      </c>
      <c r="AP104" s="5" t="s">
        <v>22</v>
      </c>
      <c r="AQ104" s="5">
        <f>AVERAGE(AQ79:AQ103)</f>
        <v>940.6</v>
      </c>
      <c r="AR104" s="5" t="s">
        <v>22</v>
      </c>
      <c r="AS104" s="5">
        <f>AVERAGE(AS79:AS103)</f>
        <v>667.52</v>
      </c>
      <c r="AT104" s="5" t="s">
        <v>22</v>
      </c>
      <c r="AU104" s="5">
        <f>AVERAGE(AU79:AU103)</f>
        <v>1259.8399999999999</v>
      </c>
      <c r="AV104" s="5" t="s">
        <v>22</v>
      </c>
      <c r="AW104" s="5">
        <f>AVERAGE(AW79:AW103)</f>
        <v>1064.04</v>
      </c>
      <c r="AZ104" s="5" t="s">
        <v>22</v>
      </c>
      <c r="BA104" s="5">
        <f>AVERAGE(BA79:BA103)</f>
        <v>4089.48</v>
      </c>
      <c r="BB104" s="5" t="s">
        <v>22</v>
      </c>
      <c r="BC104" s="5">
        <f>AVERAGE(BC79:BC103)</f>
        <v>3681.24</v>
      </c>
      <c r="BD104" s="5" t="s">
        <v>22</v>
      </c>
      <c r="BE104" s="5">
        <f>AVERAGE(BE79:BE103)</f>
        <v>4831.72</v>
      </c>
      <c r="BF104" s="5" t="s">
        <v>22</v>
      </c>
      <c r="BG104" s="5">
        <f>AVERAGE(BG79:BG103)</f>
        <v>2828.24</v>
      </c>
      <c r="BJ104" s="5" t="s">
        <v>22</v>
      </c>
      <c r="BK104" s="5">
        <f>AVERAGE(BK79:BK103)</f>
        <v>2138.64</v>
      </c>
      <c r="BL104" s="5" t="s">
        <v>22</v>
      </c>
      <c r="BM104" s="5">
        <f>AVERAGE(BM79:BM103)</f>
        <v>3712.2</v>
      </c>
      <c r="BN104" s="5" t="s">
        <v>22</v>
      </c>
      <c r="BO104" s="5">
        <f>AVERAGE(BO79:BO103)</f>
        <v>1401.28</v>
      </c>
      <c r="BP104" s="5" t="s">
        <v>22</v>
      </c>
      <c r="BQ104" s="5">
        <f>AVERAGE(BQ79:BQ103)</f>
        <v>1358.64</v>
      </c>
      <c r="BT104" s="5" t="s">
        <v>22</v>
      </c>
      <c r="BU104" s="5">
        <f>AVERAGE(BU79:BU103)</f>
        <v>850.16</v>
      </c>
      <c r="BV104" s="5" t="s">
        <v>22</v>
      </c>
      <c r="BW104" s="5">
        <f>AVERAGE(BW79:BW103)</f>
        <v>4091.76</v>
      </c>
      <c r="BX104" s="5" t="s">
        <v>22</v>
      </c>
      <c r="BY104" s="5">
        <f>AVERAGE(BY79:BY103)</f>
        <v>1282.72</v>
      </c>
      <c r="BZ104" s="5" t="s">
        <v>22</v>
      </c>
      <c r="CA104" s="5">
        <f>AVERAGE(CA79:CA103)</f>
        <v>1131.5999999999999</v>
      </c>
      <c r="CC104" s="2"/>
      <c r="CD104" s="5" t="s">
        <v>22</v>
      </c>
      <c r="CE104" s="5">
        <f>AVERAGE(CE79:CE103)</f>
        <v>1570.8</v>
      </c>
      <c r="CF104" s="5" t="s">
        <v>22</v>
      </c>
      <c r="CG104" s="5">
        <f>AVERAGE(CG79:CG103)</f>
        <v>1390.96</v>
      </c>
      <c r="CH104" s="5" t="s">
        <v>22</v>
      </c>
      <c r="CI104" s="5">
        <f>AVERAGE(CI79:CI103)</f>
        <v>1658.32</v>
      </c>
      <c r="CJ104" s="5" t="s">
        <v>22</v>
      </c>
      <c r="CK104" s="5">
        <f>AVERAGE(CK79:CK103)</f>
        <v>1287.24</v>
      </c>
      <c r="CN104" s="5" t="s">
        <v>22</v>
      </c>
      <c r="CO104" s="5">
        <f>AVERAGE(CO79:CO103)</f>
        <v>4375.6000000000004</v>
      </c>
      <c r="CP104" s="5" t="s">
        <v>22</v>
      </c>
      <c r="CQ104" s="5">
        <f>AVERAGE(CQ79:CQ103)</f>
        <v>1990.52</v>
      </c>
      <c r="CR104" s="5" t="s">
        <v>22</v>
      </c>
      <c r="CS104" s="5">
        <f>AVERAGE(CS79:CS103)</f>
        <v>2246.84</v>
      </c>
      <c r="CT104" s="5" t="s">
        <v>22</v>
      </c>
      <c r="CU104" s="5">
        <f>AVERAGE(CU79:CU103)</f>
        <v>2015.44</v>
      </c>
      <c r="CX104" s="5" t="s">
        <v>22</v>
      </c>
      <c r="CY104" s="5">
        <f>AVERAGE(CY79:CY103)</f>
        <v>922.76</v>
      </c>
      <c r="CZ104" s="5" t="s">
        <v>22</v>
      </c>
      <c r="DA104" s="5">
        <f>AVERAGE(DA79:DA103)</f>
        <v>1868.44</v>
      </c>
      <c r="DB104" s="5" t="s">
        <v>22</v>
      </c>
      <c r="DC104" s="5">
        <f>AVERAGE(DC79:DC103)</f>
        <v>4971.16</v>
      </c>
      <c r="DD104" s="5" t="s">
        <v>22</v>
      </c>
      <c r="DE104" s="5">
        <f>AVERAGE(DE79:DE103)</f>
        <v>1439</v>
      </c>
      <c r="DH104" s="5" t="s">
        <v>22</v>
      </c>
      <c r="DI104" s="5">
        <f>AVERAGE(DI79:DI103)</f>
        <v>606.52</v>
      </c>
      <c r="DJ104" s="5" t="s">
        <v>22</v>
      </c>
      <c r="DK104" s="5">
        <f>AVERAGE(DK79:DK103)</f>
        <v>877.08</v>
      </c>
      <c r="DL104" s="5" t="s">
        <v>22</v>
      </c>
      <c r="DM104" s="5">
        <f>AVERAGE(DM79:DM103)</f>
        <v>629.64</v>
      </c>
      <c r="DN104" s="5" t="s">
        <v>22</v>
      </c>
      <c r="DO104" s="5">
        <f>AVERAGE(DO79:DO103)</f>
        <v>728.28</v>
      </c>
      <c r="DQ104" s="2"/>
      <c r="DR104" s="5" t="s">
        <v>22</v>
      </c>
      <c r="DS104" s="5">
        <f>AVERAGE(DS79:DS103)</f>
        <v>174.36</v>
      </c>
      <c r="DT104" s="5" t="s">
        <v>22</v>
      </c>
      <c r="DU104" s="5">
        <f>AVERAGE(DU79:DU103)</f>
        <v>175.76</v>
      </c>
      <c r="DV104" s="5" t="s">
        <v>22</v>
      </c>
      <c r="DW104" s="5">
        <f>AVERAGE(DW79:DW103)</f>
        <v>180.04</v>
      </c>
      <c r="DX104" s="5" t="s">
        <v>22</v>
      </c>
      <c r="DY104" s="5">
        <f>AVERAGE(DY79:DY103)</f>
        <v>175</v>
      </c>
      <c r="EB104" s="5" t="s">
        <v>22</v>
      </c>
      <c r="EC104" s="5">
        <f>AVERAGE(EC79:EC103)</f>
        <v>202.12</v>
      </c>
      <c r="ED104" s="5" t="s">
        <v>22</v>
      </c>
      <c r="EE104" s="5">
        <f>AVERAGE(EE79:EE103)</f>
        <v>205.36</v>
      </c>
      <c r="EF104" s="5" t="s">
        <v>22</v>
      </c>
      <c r="EG104" s="5">
        <f>AVERAGE(EG79:EG103)</f>
        <v>202.04</v>
      </c>
      <c r="EH104" s="5" t="s">
        <v>22</v>
      </c>
      <c r="EI104" s="5">
        <f>AVERAGE(EI79:EI103)</f>
        <v>228.4</v>
      </c>
      <c r="EL104" s="5" t="s">
        <v>22</v>
      </c>
      <c r="EM104" s="5">
        <f>AVERAGE(EM79:EM103)</f>
        <v>196.08</v>
      </c>
      <c r="EN104" s="5" t="s">
        <v>22</v>
      </c>
      <c r="EO104" s="5">
        <f>AVERAGE(EO79:EO103)</f>
        <v>192.44</v>
      </c>
      <c r="EP104" s="5" t="s">
        <v>22</v>
      </c>
      <c r="EQ104" s="5">
        <f>AVERAGE(EQ79:EQ103)</f>
        <v>192.48</v>
      </c>
      <c r="ER104" s="5" t="s">
        <v>22</v>
      </c>
      <c r="ES104" s="5">
        <f>AVERAGE(ES79:ES103)</f>
        <v>196.36</v>
      </c>
      <c r="EU104" s="2"/>
      <c r="EV104" s="5" t="s">
        <v>22</v>
      </c>
      <c r="EW104" s="5">
        <f>AVERAGE(EW79:EW103)</f>
        <v>186.2</v>
      </c>
      <c r="EX104" s="5" t="s">
        <v>22</v>
      </c>
      <c r="EY104" s="5">
        <f>AVERAGE(EY79:EY103)</f>
        <v>186.16</v>
      </c>
      <c r="EZ104" s="5" t="s">
        <v>22</v>
      </c>
      <c r="FA104" s="5">
        <f>AVERAGE(FA79:FA103)</f>
        <v>190.64</v>
      </c>
      <c r="FB104" s="5" t="s">
        <v>22</v>
      </c>
      <c r="FC104" s="5">
        <f>AVERAGE(FC79:FC103)</f>
        <v>190.64</v>
      </c>
      <c r="FF104" s="5" t="s">
        <v>22</v>
      </c>
      <c r="FG104" s="5">
        <f>AVERAGE(FG79:FG103)</f>
        <v>234.84</v>
      </c>
      <c r="FH104" s="5" t="s">
        <v>22</v>
      </c>
      <c r="FI104" s="5">
        <f>AVERAGE(FI79:FI103)</f>
        <v>304.95999999999998</v>
      </c>
      <c r="FJ104" s="5" t="s">
        <v>22</v>
      </c>
      <c r="FK104" s="5">
        <f>AVERAGE(FK79:FK103)</f>
        <v>301.72000000000003</v>
      </c>
      <c r="FL104" s="5" t="s">
        <v>22</v>
      </c>
      <c r="FM104" s="5">
        <f>AVERAGE(FM79:FM103)</f>
        <v>327.92</v>
      </c>
      <c r="FP104" s="5" t="s">
        <v>22</v>
      </c>
      <c r="FQ104" s="5">
        <f>AVERAGE(FQ79:FQ103)</f>
        <v>206.6</v>
      </c>
      <c r="FR104" s="5" t="s">
        <v>22</v>
      </c>
      <c r="FS104" s="5">
        <f>AVERAGE(FS79:FS103)</f>
        <v>205.84</v>
      </c>
      <c r="FT104" s="5" t="s">
        <v>22</v>
      </c>
      <c r="FU104" s="5">
        <f>AVERAGE(FU79:FU103)</f>
        <v>205.6</v>
      </c>
      <c r="FV104" s="5" t="s">
        <v>22</v>
      </c>
      <c r="FW104" s="5">
        <f>AVERAGE(FW79:FW103)</f>
        <v>202.76</v>
      </c>
      <c r="FY104" s="2"/>
      <c r="FZ104" s="5" t="s">
        <v>22</v>
      </c>
      <c r="GA104" s="5">
        <f>AVERAGE(GA79:GA103)</f>
        <v>340.56</v>
      </c>
      <c r="GB104" s="5" t="s">
        <v>22</v>
      </c>
      <c r="GC104" s="5">
        <f>AVERAGE(GC79:GC103)</f>
        <v>358.16</v>
      </c>
      <c r="GD104" s="5" t="s">
        <v>22</v>
      </c>
      <c r="GE104" s="5">
        <f>AVERAGE(GE79:GE103)</f>
        <v>406.4</v>
      </c>
      <c r="GF104" s="5" t="s">
        <v>22</v>
      </c>
      <c r="GG104" s="5">
        <f>AVERAGE(GG79:GG103)</f>
        <v>420.52</v>
      </c>
      <c r="GJ104" s="5" t="s">
        <v>22</v>
      </c>
      <c r="GK104" s="5">
        <f>AVERAGE(GK79:GK103)</f>
        <v>230.52</v>
      </c>
      <c r="GL104" s="5" t="s">
        <v>22</v>
      </c>
      <c r="GM104" s="5">
        <f>AVERAGE(GM79:GM103)</f>
        <v>240.92</v>
      </c>
      <c r="GN104" s="5" t="s">
        <v>22</v>
      </c>
      <c r="GO104" s="5">
        <f>AVERAGE(GO79:GO103)</f>
        <v>242.36</v>
      </c>
      <c r="GP104" s="5" t="s">
        <v>22</v>
      </c>
      <c r="GQ104" s="5">
        <f>AVERAGE(GQ79:GQ103)</f>
        <v>251.36</v>
      </c>
      <c r="GT104" s="5" t="s">
        <v>22</v>
      </c>
      <c r="GU104" s="5">
        <f>AVERAGE(GU79:GU103)</f>
        <v>189.84</v>
      </c>
      <c r="GV104" s="5" t="s">
        <v>22</v>
      </c>
      <c r="GW104" s="5">
        <f>AVERAGE(GW79:GW103)</f>
        <v>184.36</v>
      </c>
      <c r="GX104" s="5" t="s">
        <v>22</v>
      </c>
      <c r="GY104" s="5">
        <f>AVERAGE(GY79:GY103)</f>
        <v>182.72</v>
      </c>
      <c r="GZ104" s="5" t="s">
        <v>22</v>
      </c>
      <c r="HA104" s="5">
        <f>AVERAGE(HA79:HA103)</f>
        <v>180.08</v>
      </c>
      <c r="HC104" s="2"/>
      <c r="HD104" s="5" t="s">
        <v>22</v>
      </c>
      <c r="HE104" s="5">
        <f>AVERAGE(HE79:HE103)</f>
        <v>194.44</v>
      </c>
      <c r="HF104" s="5" t="s">
        <v>22</v>
      </c>
      <c r="HG104" s="5">
        <f>AVERAGE(HG79:HG103)</f>
        <v>192.6</v>
      </c>
      <c r="HH104" s="5" t="s">
        <v>22</v>
      </c>
      <c r="HI104" s="5">
        <f>AVERAGE(HI79:HI103)</f>
        <v>193.08</v>
      </c>
      <c r="HJ104" s="5" t="s">
        <v>22</v>
      </c>
      <c r="HK104" s="5">
        <f>AVERAGE(HK79:HK103)</f>
        <v>195.68</v>
      </c>
      <c r="HN104" s="5" t="s">
        <v>22</v>
      </c>
      <c r="HO104" s="5">
        <f>AVERAGE(HO79:HO103)</f>
        <v>259</v>
      </c>
      <c r="HP104" s="5" t="s">
        <v>22</v>
      </c>
      <c r="HQ104" s="5">
        <f>AVERAGE(HQ79:HQ103)</f>
        <v>261.48</v>
      </c>
      <c r="HR104" s="5" t="s">
        <v>22</v>
      </c>
      <c r="HS104" s="5">
        <f>AVERAGE(HS79:HS103)</f>
        <v>271.12</v>
      </c>
      <c r="HT104" s="5" t="s">
        <v>22</v>
      </c>
      <c r="HU104" s="5">
        <f>AVERAGE(HU79:HU103)</f>
        <v>287.76</v>
      </c>
      <c r="HX104" s="5" t="s">
        <v>22</v>
      </c>
      <c r="HY104" s="5">
        <f>AVERAGE(HY79:HY103)</f>
        <v>203.92</v>
      </c>
      <c r="HZ104" s="5" t="s">
        <v>22</v>
      </c>
      <c r="IA104" s="5">
        <f>AVERAGE(IA79:IA103)</f>
        <v>195.4</v>
      </c>
      <c r="IB104" s="5" t="s">
        <v>22</v>
      </c>
      <c r="IC104" s="5">
        <f>AVERAGE(IC79:IC103)</f>
        <v>206.2</v>
      </c>
      <c r="ID104" s="5" t="s">
        <v>22</v>
      </c>
      <c r="IE104" s="5">
        <f>AVERAGE(IE79:IE103)</f>
        <v>212.28</v>
      </c>
      <c r="IG104" s="2"/>
      <c r="IH104" s="5" t="s">
        <v>22</v>
      </c>
      <c r="II104" s="5">
        <f>AVERAGE(II79:II103)</f>
        <v>2546.48</v>
      </c>
      <c r="IJ104" s="5" t="s">
        <v>22</v>
      </c>
      <c r="IK104" s="5">
        <f>AVERAGE(IK79:IK103)</f>
        <v>1390</v>
      </c>
      <c r="IL104" s="5" t="s">
        <v>22</v>
      </c>
      <c r="IM104" s="5">
        <f>AVERAGE(IM79:IM103)</f>
        <v>1322.04</v>
      </c>
      <c r="IN104" s="5" t="s">
        <v>22</v>
      </c>
      <c r="IO104" s="5">
        <f>AVERAGE(IO79:IO103)</f>
        <v>1950.96</v>
      </c>
      <c r="IR104" s="5" t="s">
        <v>22</v>
      </c>
      <c r="IS104" s="5">
        <f>AVERAGE(IS79:IS103)</f>
        <v>2011.84</v>
      </c>
      <c r="IT104" s="5" t="s">
        <v>22</v>
      </c>
      <c r="IU104" s="5">
        <f>AVERAGE(IU79:IU103)</f>
        <v>1539.44</v>
      </c>
      <c r="IV104" s="5" t="s">
        <v>22</v>
      </c>
      <c r="IW104" s="5">
        <f>AVERAGE(IW79:IW103)</f>
        <v>1847.16</v>
      </c>
      <c r="IX104" s="5" t="s">
        <v>22</v>
      </c>
      <c r="IY104" s="5">
        <f>AVERAGE(IY79:IY103)</f>
        <v>1623.08</v>
      </c>
      <c r="JB104" s="5" t="s">
        <v>22</v>
      </c>
      <c r="JC104" s="5">
        <f>AVERAGE(JC79:JC103)</f>
        <v>781.08</v>
      </c>
      <c r="JD104" s="5" t="s">
        <v>22</v>
      </c>
      <c r="JE104" s="5">
        <f>AVERAGE(JE79:JE103)</f>
        <v>824.92</v>
      </c>
      <c r="JF104" s="5" t="s">
        <v>22</v>
      </c>
      <c r="JG104" s="5">
        <f>AVERAGE(JG79:JG103)</f>
        <v>788.96</v>
      </c>
      <c r="JH104" s="5" t="s">
        <v>22</v>
      </c>
      <c r="JI104" s="5">
        <f>AVERAGE(JI79:JI103)</f>
        <v>766.76</v>
      </c>
      <c r="JK104" s="2"/>
      <c r="JL104" s="5" t="s">
        <v>22</v>
      </c>
      <c r="JM104" s="5">
        <f>AVERAGE(JM79:JM103)</f>
        <v>705</v>
      </c>
      <c r="JN104" s="5" t="s">
        <v>22</v>
      </c>
      <c r="JO104" s="5">
        <f>AVERAGE(JO79:JO103)</f>
        <v>681.32</v>
      </c>
      <c r="JP104" s="5" t="s">
        <v>22</v>
      </c>
      <c r="JQ104" s="5">
        <f>AVERAGE(JQ79:JQ103)</f>
        <v>625.28</v>
      </c>
      <c r="JR104" s="5" t="s">
        <v>22</v>
      </c>
      <c r="JS104" s="5">
        <f>AVERAGE(JS79:JS103)</f>
        <v>677.16</v>
      </c>
      <c r="JV104" s="5" t="s">
        <v>22</v>
      </c>
      <c r="JW104" s="5">
        <f>AVERAGE(JW79:JW103)</f>
        <v>197.44</v>
      </c>
      <c r="JX104" s="5" t="s">
        <v>22</v>
      </c>
      <c r="JY104" s="5">
        <f>AVERAGE(JY79:JY103)</f>
        <v>196.68</v>
      </c>
      <c r="JZ104" s="5" t="s">
        <v>22</v>
      </c>
      <c r="KA104" s="5">
        <f>AVERAGE(KA79:KA103)</f>
        <v>189.48</v>
      </c>
      <c r="KB104" s="5" t="s">
        <v>22</v>
      </c>
      <c r="KC104" s="5">
        <f>AVERAGE(KC79:KC103)</f>
        <v>188.88</v>
      </c>
      <c r="KF104" s="5" t="s">
        <v>22</v>
      </c>
      <c r="KG104" s="5">
        <f>AVERAGE(KG79:KG103)</f>
        <v>390.04</v>
      </c>
      <c r="KH104" s="5" t="s">
        <v>22</v>
      </c>
      <c r="KI104" s="5">
        <f>AVERAGE(KI79:KI103)</f>
        <v>426.52</v>
      </c>
      <c r="KJ104" s="5" t="s">
        <v>22</v>
      </c>
      <c r="KK104" s="5">
        <f>AVERAGE(KK79:KK103)</f>
        <v>434.84</v>
      </c>
      <c r="KL104" s="5" t="s">
        <v>22</v>
      </c>
      <c r="KM104" s="5">
        <f>AVERAGE(KM79:KM103)</f>
        <v>461.6</v>
      </c>
    </row>
    <row r="105" spans="1:299" x14ac:dyDescent="0.25">
      <c r="A105" s="2"/>
      <c r="B105" s="5" t="s">
        <v>66</v>
      </c>
      <c r="C105" s="5">
        <f>209.2-187.33</f>
        <v>21.869999999999976</v>
      </c>
      <c r="D105" s="5" t="s">
        <v>64</v>
      </c>
      <c r="E105" s="5">
        <f>206.96-192.33</f>
        <v>14.629999999999995</v>
      </c>
      <c r="F105" s="5" t="s">
        <v>64</v>
      </c>
      <c r="G105" s="5">
        <f>213.6-191.33</f>
        <v>22.269999999999982</v>
      </c>
      <c r="H105" s="5" t="s">
        <v>64</v>
      </c>
      <c r="I105" s="5">
        <f>210.72-191.33</f>
        <v>19.389999999999986</v>
      </c>
      <c r="L105" s="5" t="s">
        <v>66</v>
      </c>
      <c r="M105" s="5">
        <f>193.4-167</f>
        <v>26.400000000000006</v>
      </c>
      <c r="N105" s="5" t="s">
        <v>64</v>
      </c>
      <c r="O105" s="5">
        <f>192.92-166.33</f>
        <v>26.589999999999975</v>
      </c>
      <c r="P105" s="5" t="s">
        <v>64</v>
      </c>
      <c r="Q105" s="5">
        <f>189.2-164.33</f>
        <v>24.869999999999976</v>
      </c>
      <c r="R105" s="5" t="s">
        <v>64</v>
      </c>
      <c r="S105" s="5">
        <f>190.48-166.67</f>
        <v>23.810000000000002</v>
      </c>
      <c r="V105" s="5" t="s">
        <v>66</v>
      </c>
      <c r="W105" s="5">
        <f>197.28-179.33</f>
        <v>17.949999999999989</v>
      </c>
      <c r="X105" s="5" t="s">
        <v>64</v>
      </c>
      <c r="Y105" s="5">
        <f>198.2-180.33</f>
        <v>17.869999999999976</v>
      </c>
      <c r="Z105" s="5" t="s">
        <v>64</v>
      </c>
      <c r="AA105" s="5">
        <f>196-181</f>
        <v>15</v>
      </c>
      <c r="AB105" s="5" t="s">
        <v>64</v>
      </c>
      <c r="AC105" s="5">
        <f>193.12-180.33</f>
        <v>12.789999999999992</v>
      </c>
      <c r="AE105" s="2"/>
      <c r="AF105" s="5" t="s">
        <v>66</v>
      </c>
      <c r="AG105" s="5">
        <f>1067.8-617.3</f>
        <v>450.5</v>
      </c>
      <c r="AH105" s="5" t="s">
        <v>64</v>
      </c>
      <c r="AI105" s="5">
        <f>1303.6-1200.3</f>
        <v>103.29999999999995</v>
      </c>
      <c r="AJ105" s="5" t="s">
        <v>64</v>
      </c>
      <c r="AK105" s="5">
        <f>1308.6-1026.7</f>
        <v>281.89999999999986</v>
      </c>
      <c r="AL105" s="5" t="s">
        <v>64</v>
      </c>
      <c r="AM105" s="5">
        <f>1223-756</f>
        <v>467</v>
      </c>
      <c r="AP105" s="5" t="s">
        <v>66</v>
      </c>
      <c r="AQ105" s="5">
        <f>940.6-247.3</f>
        <v>693.3</v>
      </c>
      <c r="AR105" s="5" t="s">
        <v>64</v>
      </c>
      <c r="AS105" s="5">
        <f>667.5-247.3</f>
        <v>420.2</v>
      </c>
      <c r="AT105" s="5" t="s">
        <v>64</v>
      </c>
      <c r="AU105" s="5">
        <f>1259.8-257.7</f>
        <v>1002.0999999999999</v>
      </c>
      <c r="AV105" s="5" t="s">
        <v>64</v>
      </c>
      <c r="AW105" s="5">
        <f>1064-257.7</f>
        <v>806.3</v>
      </c>
      <c r="AZ105" s="5" t="s">
        <v>66</v>
      </c>
      <c r="BA105" s="5">
        <f>4089.5-667</f>
        <v>3422.5</v>
      </c>
      <c r="BB105" s="5" t="s">
        <v>64</v>
      </c>
      <c r="BC105" s="5">
        <f>3681.2-667</f>
        <v>3014.2</v>
      </c>
      <c r="BD105" s="5" t="s">
        <v>64</v>
      </c>
      <c r="BE105" s="5">
        <f>4831.7-583.7</f>
        <v>4248</v>
      </c>
      <c r="BF105" s="5" t="s">
        <v>64</v>
      </c>
      <c r="BG105" s="5">
        <f>2828.2-540.3</f>
        <v>2287.8999999999996</v>
      </c>
      <c r="BJ105" s="5" t="s">
        <v>66</v>
      </c>
      <c r="BK105" s="5">
        <f>2138.6-475</f>
        <v>1663.6</v>
      </c>
      <c r="BL105" s="5" t="s">
        <v>64</v>
      </c>
      <c r="BM105" s="5">
        <f>3712.2-687.7</f>
        <v>3024.5</v>
      </c>
      <c r="BN105" s="5" t="s">
        <v>64</v>
      </c>
      <c r="BO105" s="5">
        <f>1401.3-511.3</f>
        <v>890</v>
      </c>
      <c r="BP105" s="5" t="s">
        <v>64</v>
      </c>
      <c r="BQ105" s="5">
        <f>1358.6-511.3</f>
        <v>847.3</v>
      </c>
      <c r="BT105" s="5" t="s">
        <v>66</v>
      </c>
      <c r="BU105" s="5">
        <f>850.2-514.3</f>
        <v>335.90000000000009</v>
      </c>
      <c r="BV105" s="5" t="s">
        <v>64</v>
      </c>
      <c r="BW105" s="5">
        <f>4091.8-617.7</f>
        <v>3474.1000000000004</v>
      </c>
      <c r="BX105" s="5" t="s">
        <v>64</v>
      </c>
      <c r="BY105" s="5">
        <f>1282.7-506.3</f>
        <v>776.40000000000009</v>
      </c>
      <c r="BZ105" s="5" t="s">
        <v>64</v>
      </c>
      <c r="CA105" s="5">
        <f>1131.6-512.7</f>
        <v>618.89999999999986</v>
      </c>
      <c r="CC105" s="2"/>
      <c r="CD105" s="5" t="s">
        <v>66</v>
      </c>
      <c r="CE105" s="5">
        <f>1570.8-373</f>
        <v>1197.8</v>
      </c>
      <c r="CF105" s="5" t="s">
        <v>64</v>
      </c>
      <c r="CG105" s="5">
        <f>1391-471</f>
        <v>920</v>
      </c>
      <c r="CH105" s="5" t="s">
        <v>64</v>
      </c>
      <c r="CI105" s="5">
        <f>1658.3-754.3</f>
        <v>904</v>
      </c>
      <c r="CJ105" s="5" t="s">
        <v>64</v>
      </c>
      <c r="CK105" s="5">
        <f>1287.2-1076.3</f>
        <v>210.90000000000009</v>
      </c>
      <c r="CN105" s="5" t="s">
        <v>66</v>
      </c>
      <c r="CO105" s="5">
        <f>4375.6-243</f>
        <v>4132.6000000000004</v>
      </c>
      <c r="CP105" s="5" t="s">
        <v>64</v>
      </c>
      <c r="CQ105" s="5">
        <f>1990.5-292.3</f>
        <v>1698.2</v>
      </c>
      <c r="CR105" s="5" t="s">
        <v>64</v>
      </c>
      <c r="CS105" s="5">
        <f>2246.8-329.3</f>
        <v>1917.5000000000002</v>
      </c>
      <c r="CT105" s="5" t="s">
        <v>64</v>
      </c>
      <c r="CU105" s="5">
        <f>2015.4-294.3</f>
        <v>1721.1000000000001</v>
      </c>
      <c r="CX105" s="5" t="s">
        <v>66</v>
      </c>
      <c r="CY105" s="5">
        <f>922.8-854.3</f>
        <v>68.5</v>
      </c>
      <c r="CZ105" s="5" t="s">
        <v>64</v>
      </c>
      <c r="DA105" s="5">
        <f>1868.4-1013</f>
        <v>855.40000000000009</v>
      </c>
      <c r="DB105" s="5" t="s">
        <v>64</v>
      </c>
      <c r="DC105" s="5">
        <f>4971.2-883</f>
        <v>4088.2</v>
      </c>
      <c r="DD105" s="5" t="s">
        <v>64</v>
      </c>
      <c r="DE105" s="5">
        <f>1439-1056.7</f>
        <v>382.29999999999995</v>
      </c>
      <c r="DH105" s="5" t="s">
        <v>66</v>
      </c>
      <c r="DI105" s="5">
        <f>606.5-365</f>
        <v>241.5</v>
      </c>
      <c r="DJ105" s="5" t="s">
        <v>64</v>
      </c>
      <c r="DK105" s="5">
        <f>877.1-388.3</f>
        <v>488.8</v>
      </c>
      <c r="DL105" s="5" t="s">
        <v>64</v>
      </c>
      <c r="DM105" s="5">
        <f>629.6-373.7</f>
        <v>255.90000000000003</v>
      </c>
      <c r="DN105" s="5" t="s">
        <v>64</v>
      </c>
      <c r="DO105" s="5">
        <f>728.3-441.7</f>
        <v>286.59999999999997</v>
      </c>
      <c r="DQ105" s="2"/>
      <c r="DR105" s="5" t="s">
        <v>66</v>
      </c>
      <c r="DS105" s="5">
        <f>174.4-158</f>
        <v>16.400000000000006</v>
      </c>
      <c r="DT105" s="5" t="s">
        <v>64</v>
      </c>
      <c r="DU105" s="5">
        <f>175.8-156.3</f>
        <v>19.5</v>
      </c>
      <c r="DV105" s="5" t="s">
        <v>64</v>
      </c>
      <c r="DW105" s="5">
        <f>180-158.7</f>
        <v>21.300000000000011</v>
      </c>
      <c r="DX105" s="5" t="s">
        <v>64</v>
      </c>
      <c r="DY105" s="5">
        <f>175-155.3</f>
        <v>19.699999999999989</v>
      </c>
      <c r="EB105" s="5" t="s">
        <v>66</v>
      </c>
      <c r="EC105" s="5">
        <f>202-180</f>
        <v>22</v>
      </c>
      <c r="ED105" s="5" t="s">
        <v>64</v>
      </c>
      <c r="EE105" s="5">
        <f>205-184</f>
        <v>21</v>
      </c>
      <c r="EF105" s="5" t="s">
        <v>64</v>
      </c>
      <c r="EG105" s="5">
        <f>202-184</f>
        <v>18</v>
      </c>
      <c r="EH105" s="5" t="s">
        <v>64</v>
      </c>
      <c r="EI105" s="5">
        <f>228-209</f>
        <v>19</v>
      </c>
      <c r="EL105" s="5" t="s">
        <v>66</v>
      </c>
      <c r="EM105" s="5">
        <f>196-173</f>
        <v>23</v>
      </c>
      <c r="EN105" s="5" t="s">
        <v>64</v>
      </c>
      <c r="EO105" s="5">
        <f>192-174</f>
        <v>18</v>
      </c>
      <c r="EP105" s="5" t="s">
        <v>64</v>
      </c>
      <c r="EQ105" s="5">
        <f>192-170</f>
        <v>22</v>
      </c>
      <c r="ER105" s="5" t="s">
        <v>64</v>
      </c>
      <c r="ES105" s="5">
        <f>196-175</f>
        <v>21</v>
      </c>
      <c r="EU105" s="2"/>
      <c r="EV105" s="5" t="s">
        <v>66</v>
      </c>
      <c r="EW105" s="5">
        <f>186-165</f>
        <v>21</v>
      </c>
      <c r="EX105" s="5" t="s">
        <v>64</v>
      </c>
      <c r="EY105" s="5">
        <f>186-166</f>
        <v>20</v>
      </c>
      <c r="EZ105" s="5" t="s">
        <v>64</v>
      </c>
      <c r="FA105" s="5">
        <f>191-168</f>
        <v>23</v>
      </c>
      <c r="FB105" s="5" t="s">
        <v>64</v>
      </c>
      <c r="FC105" s="5">
        <f>191-170</f>
        <v>21</v>
      </c>
      <c r="FF105" s="5" t="s">
        <v>66</v>
      </c>
      <c r="FG105" s="5">
        <f>235-207</f>
        <v>28</v>
      </c>
      <c r="FH105" s="5" t="s">
        <v>64</v>
      </c>
      <c r="FI105" s="5">
        <f>305-294</f>
        <v>11</v>
      </c>
      <c r="FJ105" s="5" t="s">
        <v>64</v>
      </c>
      <c r="FK105" s="5">
        <f>302-294</f>
        <v>8</v>
      </c>
      <c r="FL105" s="5" t="s">
        <v>64</v>
      </c>
      <c r="FM105" s="5">
        <f>328-328</f>
        <v>0</v>
      </c>
      <c r="FP105" s="5" t="s">
        <v>66</v>
      </c>
      <c r="FQ105" s="5">
        <f>207-185</f>
        <v>22</v>
      </c>
      <c r="FR105" s="5" t="s">
        <v>64</v>
      </c>
      <c r="FS105" s="5">
        <f>206-183</f>
        <v>23</v>
      </c>
      <c r="FT105" s="5" t="s">
        <v>64</v>
      </c>
      <c r="FU105" s="5">
        <f>206-184</f>
        <v>22</v>
      </c>
      <c r="FV105" s="5" t="s">
        <v>64</v>
      </c>
      <c r="FW105" s="5">
        <f>203-183</f>
        <v>20</v>
      </c>
      <c r="FY105" s="2"/>
      <c r="FZ105" s="5" t="s">
        <v>66</v>
      </c>
      <c r="GA105" s="5">
        <f>341-327</f>
        <v>14</v>
      </c>
      <c r="GB105" s="5" t="s">
        <v>64</v>
      </c>
      <c r="GC105" s="5">
        <f>358-337</f>
        <v>21</v>
      </c>
      <c r="GD105" s="5" t="s">
        <v>64</v>
      </c>
      <c r="GE105" s="5">
        <f>406-395</f>
        <v>11</v>
      </c>
      <c r="GF105" s="5" t="s">
        <v>64</v>
      </c>
      <c r="GG105" s="5">
        <f>421-428</f>
        <v>-7</v>
      </c>
      <c r="GJ105" s="5" t="s">
        <v>66</v>
      </c>
      <c r="GK105" s="5">
        <f>231-198</f>
        <v>33</v>
      </c>
      <c r="GL105" s="5" t="s">
        <v>64</v>
      </c>
      <c r="GM105" s="5">
        <f>241-205</f>
        <v>36</v>
      </c>
      <c r="GN105" s="5" t="s">
        <v>64</v>
      </c>
      <c r="GO105" s="5">
        <f>242-212</f>
        <v>30</v>
      </c>
      <c r="GP105" s="5" t="s">
        <v>64</v>
      </c>
      <c r="GQ105" s="5">
        <f>251-220</f>
        <v>31</v>
      </c>
      <c r="GT105" s="5" t="s">
        <v>66</v>
      </c>
      <c r="GU105" s="5">
        <f>190-158</f>
        <v>32</v>
      </c>
      <c r="GV105" s="5" t="s">
        <v>64</v>
      </c>
      <c r="GW105" s="5">
        <f>184-158</f>
        <v>26</v>
      </c>
      <c r="GX105" s="5" t="s">
        <v>64</v>
      </c>
      <c r="GY105" s="5">
        <f>183-157</f>
        <v>26</v>
      </c>
      <c r="GZ105" s="5" t="s">
        <v>64</v>
      </c>
      <c r="HA105" s="5">
        <f>180-158</f>
        <v>22</v>
      </c>
      <c r="HC105" s="2"/>
      <c r="HD105" s="5" t="s">
        <v>66</v>
      </c>
      <c r="HE105" s="5">
        <f>194-172</f>
        <v>22</v>
      </c>
      <c r="HF105" s="5" t="s">
        <v>64</v>
      </c>
      <c r="HG105" s="5">
        <f>193-174</f>
        <v>19</v>
      </c>
      <c r="HH105" s="5" t="s">
        <v>64</v>
      </c>
      <c r="HI105" s="5">
        <f>193-174</f>
        <v>19</v>
      </c>
      <c r="HJ105" s="5" t="s">
        <v>64</v>
      </c>
      <c r="HK105" s="5">
        <f>196-169</f>
        <v>27</v>
      </c>
      <c r="HN105" s="5" t="s">
        <v>66</v>
      </c>
      <c r="HO105" s="5">
        <f>259-246</f>
        <v>13</v>
      </c>
      <c r="HP105" s="5" t="s">
        <v>64</v>
      </c>
      <c r="HQ105" s="5">
        <f>261-252</f>
        <v>9</v>
      </c>
      <c r="HR105" s="5" t="s">
        <v>64</v>
      </c>
      <c r="HS105" s="5">
        <f>271-261</f>
        <v>10</v>
      </c>
      <c r="HT105" s="5" t="s">
        <v>64</v>
      </c>
      <c r="HU105" s="5">
        <f>288-284</f>
        <v>4</v>
      </c>
      <c r="HX105" s="5" t="s">
        <v>66</v>
      </c>
      <c r="HY105" s="5">
        <f>204-181</f>
        <v>23</v>
      </c>
      <c r="HZ105" s="5" t="s">
        <v>64</v>
      </c>
      <c r="IA105" s="5">
        <f>195-175</f>
        <v>20</v>
      </c>
      <c r="IB105" s="5" t="s">
        <v>64</v>
      </c>
      <c r="IC105" s="5">
        <f>206-186</f>
        <v>20</v>
      </c>
      <c r="ID105" s="5" t="s">
        <v>64</v>
      </c>
      <c r="IE105" s="5">
        <f>212-190</f>
        <v>22</v>
      </c>
      <c r="IG105" s="2"/>
      <c r="IH105" s="5" t="s">
        <v>66</v>
      </c>
      <c r="II105" s="5">
        <f>2546-209</f>
        <v>2337</v>
      </c>
      <c r="IJ105" s="5" t="s">
        <v>64</v>
      </c>
      <c r="IK105" s="5">
        <f>1390-218</f>
        <v>1172</v>
      </c>
      <c r="IL105" s="5" t="s">
        <v>64</v>
      </c>
      <c r="IM105" s="5">
        <f>1322-220</f>
        <v>1102</v>
      </c>
      <c r="IN105" s="5" t="s">
        <v>64</v>
      </c>
      <c r="IO105" s="5">
        <f>1951-207</f>
        <v>1744</v>
      </c>
      <c r="IR105" s="5" t="s">
        <v>66</v>
      </c>
      <c r="IS105" s="5">
        <f>2012-443</f>
        <v>1569</v>
      </c>
      <c r="IT105" s="5" t="s">
        <v>64</v>
      </c>
      <c r="IU105" s="5">
        <f>1539-492</f>
        <v>1047</v>
      </c>
      <c r="IV105" s="5" t="s">
        <v>64</v>
      </c>
      <c r="IW105" s="5">
        <f>1847-551</f>
        <v>1296</v>
      </c>
      <c r="IX105" s="5" t="s">
        <v>64</v>
      </c>
      <c r="IY105" s="5">
        <f>1623-569</f>
        <v>1054</v>
      </c>
      <c r="JB105" s="5" t="s">
        <v>66</v>
      </c>
      <c r="JC105" s="5">
        <f>781-460</f>
        <v>321</v>
      </c>
      <c r="JD105" s="5" t="s">
        <v>64</v>
      </c>
      <c r="JE105" s="5">
        <f>825-499</f>
        <v>326</v>
      </c>
      <c r="JF105" s="5" t="s">
        <v>64</v>
      </c>
      <c r="JG105" s="5">
        <f>789-490</f>
        <v>299</v>
      </c>
      <c r="JH105" s="5" t="s">
        <v>64</v>
      </c>
      <c r="JI105" s="5">
        <f>767-485</f>
        <v>282</v>
      </c>
      <c r="JK105" s="2"/>
      <c r="JL105" s="5" t="s">
        <v>66</v>
      </c>
      <c r="JM105" s="5">
        <f>705-369</f>
        <v>336</v>
      </c>
      <c r="JN105" s="5" t="s">
        <v>64</v>
      </c>
      <c r="JO105" s="5">
        <f>681-367</f>
        <v>314</v>
      </c>
      <c r="JP105" s="5" t="s">
        <v>64</v>
      </c>
      <c r="JQ105" s="5">
        <f>625-359</f>
        <v>266</v>
      </c>
      <c r="JR105" s="5" t="s">
        <v>64</v>
      </c>
      <c r="JS105" s="5">
        <f>677-367</f>
        <v>310</v>
      </c>
      <c r="JV105" s="5" t="s">
        <v>66</v>
      </c>
      <c r="JW105" s="5">
        <f>197-155</f>
        <v>42</v>
      </c>
      <c r="JX105" s="5" t="s">
        <v>64</v>
      </c>
      <c r="JY105" s="5">
        <f>197-155</f>
        <v>42</v>
      </c>
      <c r="JZ105" s="5" t="s">
        <v>64</v>
      </c>
      <c r="KA105" s="5">
        <f>189-163</f>
        <v>26</v>
      </c>
      <c r="KB105" s="5" t="s">
        <v>64</v>
      </c>
      <c r="KC105" s="5">
        <f>189-147</f>
        <v>42</v>
      </c>
      <c r="KF105" s="5" t="s">
        <v>66</v>
      </c>
      <c r="KG105" s="5">
        <f>390-315</f>
        <v>75</v>
      </c>
      <c r="KH105" s="5" t="s">
        <v>64</v>
      </c>
      <c r="KI105" s="5">
        <f>427-325</f>
        <v>102</v>
      </c>
      <c r="KJ105" s="5" t="s">
        <v>64</v>
      </c>
      <c r="KK105" s="5">
        <f>435-328</f>
        <v>107</v>
      </c>
      <c r="KL105" s="5" t="s">
        <v>64</v>
      </c>
      <c r="KM105" s="5">
        <f>462-319</f>
        <v>143</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9BEA6-7F49-430C-9319-81115AE0892A}">
  <dimension ref="A1:Y33"/>
  <sheetViews>
    <sheetView workbookViewId="0"/>
  </sheetViews>
  <sheetFormatPr defaultColWidth="9" defaultRowHeight="15" x14ac:dyDescent="0.25"/>
  <cols>
    <col min="1" max="16384" width="9" style="7"/>
  </cols>
  <sheetData>
    <row r="1" spans="1:25" x14ac:dyDescent="0.25">
      <c r="A1" s="7" t="s">
        <v>115</v>
      </c>
    </row>
    <row r="3" spans="1:25" x14ac:dyDescent="0.25">
      <c r="B3" s="8" t="s">
        <v>4</v>
      </c>
      <c r="C3" s="8" t="s">
        <v>28</v>
      </c>
      <c r="D3" s="8"/>
      <c r="E3" s="8" t="s">
        <v>5</v>
      </c>
      <c r="F3" s="8" t="s">
        <v>28</v>
      </c>
      <c r="G3" s="8"/>
      <c r="H3" s="8" t="s">
        <v>9</v>
      </c>
      <c r="I3" s="8" t="s">
        <v>28</v>
      </c>
      <c r="J3" s="8"/>
      <c r="K3" s="8" t="s">
        <v>10</v>
      </c>
      <c r="L3" s="8" t="s">
        <v>28</v>
      </c>
      <c r="M3" s="8"/>
      <c r="N3" s="8" t="s">
        <v>11</v>
      </c>
      <c r="O3" s="8" t="s">
        <v>28</v>
      </c>
      <c r="P3" s="8"/>
      <c r="Q3" s="8" t="s">
        <v>12</v>
      </c>
      <c r="R3" s="8" t="s">
        <v>28</v>
      </c>
      <c r="S3" s="8"/>
      <c r="T3" s="8" t="s">
        <v>13</v>
      </c>
      <c r="U3" s="8" t="s">
        <v>28</v>
      </c>
      <c r="V3" s="8"/>
      <c r="W3" s="8" t="s">
        <v>6</v>
      </c>
      <c r="X3" s="8" t="s">
        <v>28</v>
      </c>
      <c r="Y3" s="9"/>
    </row>
    <row r="4" spans="1:25" x14ac:dyDescent="0.25">
      <c r="A4" s="7" t="s">
        <v>85</v>
      </c>
      <c r="B4" s="10">
        <v>0.75</v>
      </c>
      <c r="C4" s="10">
        <f>(IMLOG2(1000*B4)+IMLOG2(1000*B5))/2</f>
        <v>8.0212999408564603</v>
      </c>
      <c r="D4" s="10"/>
      <c r="E4" s="10">
        <v>0.01</v>
      </c>
      <c r="F4" s="10">
        <f>(IMLOG2(1000*E4)+IMLOG2(1000*E5))/2</f>
        <v>3.82192809488736</v>
      </c>
      <c r="G4" s="10"/>
      <c r="H4" s="10">
        <v>0.05</v>
      </c>
      <c r="I4" s="10">
        <f>(IMLOG2(1000*H4)+IMLOG2(1000*H5))/2</f>
        <v>7.1068558990528405</v>
      </c>
      <c r="J4" s="10"/>
      <c r="K4" s="10">
        <v>1.5</v>
      </c>
      <c r="L4" s="10">
        <f>(IMLOG2(1000*K4)+IMLOG2(1000*K5))/2</f>
        <v>10.05074678538322</v>
      </c>
      <c r="M4" s="10"/>
      <c r="N4" s="10">
        <v>0.05</v>
      </c>
      <c r="O4" s="10">
        <f>(IMLOG2(1000*N4)+IMLOG2(1000*N5))/2</f>
        <v>5.6438561897747297</v>
      </c>
      <c r="P4" s="10"/>
      <c r="Q4" s="10">
        <v>0.38</v>
      </c>
      <c r="R4" s="10">
        <f>(IMLOG2(1000*Q4)+IMLOG2(1000*Q5))/2</f>
        <v>7.1068558990528405</v>
      </c>
      <c r="S4" s="10"/>
      <c r="T4" s="10">
        <v>0.05</v>
      </c>
      <c r="U4" s="10">
        <f>(IMLOG2(1000*T4)+IMLOG2(1000*T5))/2</f>
        <v>5.6438561897747297</v>
      </c>
      <c r="V4" s="10"/>
      <c r="W4" s="10">
        <v>0.75</v>
      </c>
      <c r="X4" s="10">
        <f>(IMLOG2(1000*W4)+IMLOG2(1000*W5))/2</f>
        <v>9.5507467853832395</v>
      </c>
      <c r="Y4" s="9"/>
    </row>
    <row r="5" spans="1:25" x14ac:dyDescent="0.25">
      <c r="B5" s="10">
        <v>0.09</v>
      </c>
      <c r="C5" s="10"/>
      <c r="D5" s="10"/>
      <c r="E5" s="10">
        <v>0.02</v>
      </c>
      <c r="F5" s="10"/>
      <c r="G5" s="10"/>
      <c r="H5" s="10">
        <v>0.38</v>
      </c>
      <c r="I5" s="10"/>
      <c r="J5" s="10"/>
      <c r="K5" s="10">
        <v>0.75</v>
      </c>
      <c r="L5" s="10"/>
      <c r="M5" s="10"/>
      <c r="N5" s="10">
        <v>0.05</v>
      </c>
      <c r="O5" s="10"/>
      <c r="P5" s="10"/>
      <c r="Q5" s="10">
        <v>0.05</v>
      </c>
      <c r="R5" s="10"/>
      <c r="S5" s="10"/>
      <c r="T5" s="10">
        <v>0.05</v>
      </c>
      <c r="U5" s="10"/>
      <c r="V5" s="10"/>
      <c r="W5" s="10">
        <v>0.75</v>
      </c>
      <c r="X5" s="10"/>
      <c r="Y5" s="9"/>
    </row>
    <row r="6" spans="1:25" x14ac:dyDescent="0.25">
      <c r="A6" s="7" t="s">
        <v>84</v>
      </c>
      <c r="B6" s="7">
        <v>0.75</v>
      </c>
      <c r="C6" s="9">
        <f>(IMLOG2(1000*B6)+IMLOG2(1000*B7))/2</f>
        <v>10.05074678538322</v>
      </c>
      <c r="E6" s="7">
        <v>0.09</v>
      </c>
      <c r="F6" s="9">
        <f>(IMLOG2(1000*E6)+IMLOG2(1000*E7))/2</f>
        <v>5.4068905956085196</v>
      </c>
      <c r="H6" s="7">
        <v>0.02</v>
      </c>
      <c r="I6" s="9">
        <f>(IMLOG2(1000*H6)+IMLOG2(1000*H7))/2</f>
        <v>3.82192809488736</v>
      </c>
      <c r="K6" s="7">
        <v>0.75</v>
      </c>
      <c r="L6" s="9">
        <f>(IMLOG2(1000*K6)+IMLOG2(1000*K7))/2</f>
        <v>10.05074678538322</v>
      </c>
      <c r="N6" s="7">
        <v>0.05</v>
      </c>
      <c r="O6" s="9">
        <f>(IMLOG2(1000*N6)+IMLOG2(1000*N7))/2</f>
        <v>5.6438561897747297</v>
      </c>
      <c r="Q6" s="7">
        <v>0.19</v>
      </c>
      <c r="R6" s="9">
        <f>(IMLOG2(1000*Q6)+IMLOG2(1000*Q7))/2</f>
        <v>5.4458918516091543</v>
      </c>
      <c r="T6" s="7">
        <v>0.05</v>
      </c>
      <c r="U6" s="9">
        <f>(IMLOG2(1000*T6)+IMLOG2(1000*T7))/2</f>
        <v>5.6438561897747297</v>
      </c>
      <c r="W6" s="7">
        <v>1.5</v>
      </c>
      <c r="X6" s="9">
        <f>(IMLOG2(1000*W6)+IMLOG2(1000*W7))/2</f>
        <v>10.05074678538322</v>
      </c>
      <c r="Y6" s="9"/>
    </row>
    <row r="7" spans="1:25" x14ac:dyDescent="0.25">
      <c r="B7" s="7">
        <v>1.5</v>
      </c>
      <c r="E7" s="7">
        <v>0.02</v>
      </c>
      <c r="H7" s="7">
        <v>0.01</v>
      </c>
      <c r="K7" s="7">
        <v>1.5</v>
      </c>
      <c r="N7" s="7">
        <v>0.05</v>
      </c>
      <c r="Q7" s="7">
        <v>0.01</v>
      </c>
      <c r="T7" s="7">
        <v>0.05</v>
      </c>
      <c r="W7" s="7">
        <v>0.75</v>
      </c>
      <c r="Y7" s="9"/>
    </row>
    <row r="8" spans="1:25" x14ac:dyDescent="0.25">
      <c r="A8" s="7" t="s">
        <v>86</v>
      </c>
      <c r="B8" s="10">
        <v>1.5</v>
      </c>
      <c r="C8" s="10">
        <f>(IMLOG2(1000*B8)+IMLOG2(1000*B9))/2</f>
        <v>10.05074678538322</v>
      </c>
      <c r="D8" s="10"/>
      <c r="E8" s="10">
        <v>0.01</v>
      </c>
      <c r="F8" s="10">
        <f>(IMLOG2(1000*E8)+IMLOG2(1000*E9))/2</f>
        <v>3.32192809488736</v>
      </c>
      <c r="G8" s="10"/>
      <c r="H8" s="10">
        <v>0.05</v>
      </c>
      <c r="I8" s="10">
        <f>(IMLOG2(1000*H8)+IMLOG2(1000*H9))/2</f>
        <v>6.6068558990528397</v>
      </c>
      <c r="J8" s="10"/>
      <c r="K8" s="10">
        <v>1.5</v>
      </c>
      <c r="L8" s="10">
        <f>(IMLOG2(1000*K8)+IMLOG2(1000*K9))/2</f>
        <v>10.05074678538322</v>
      </c>
      <c r="M8" s="10"/>
      <c r="N8" s="10">
        <v>0.05</v>
      </c>
      <c r="O8" s="10">
        <f>(IMLOG2(1000*N8)+IMLOG2(1000*N9))/2</f>
        <v>5.6438561897747297</v>
      </c>
      <c r="P8" s="10"/>
      <c r="Q8" s="10">
        <v>0.02</v>
      </c>
      <c r="R8" s="10">
        <f>(IMLOG2(1000*Q8)+IMLOG2(1000*Q9))/2</f>
        <v>3.82192809488736</v>
      </c>
      <c r="S8" s="10"/>
      <c r="T8" s="10">
        <v>0.05</v>
      </c>
      <c r="U8" s="10">
        <f>(IMLOG2(1000*T8)+IMLOG2(1000*T9))/2</f>
        <v>5.6438561897747297</v>
      </c>
      <c r="V8" s="10"/>
      <c r="W8" s="10">
        <v>0.75</v>
      </c>
      <c r="X8" s="10">
        <f>(IMLOG2(1000*W8)+IMLOG2(1000*W9))/2</f>
        <v>8.560301196857095</v>
      </c>
      <c r="Y8" s="9"/>
    </row>
    <row r="9" spans="1:25" x14ac:dyDescent="0.25">
      <c r="B9" s="10">
        <v>0.75</v>
      </c>
      <c r="C9" s="10"/>
      <c r="D9" s="10"/>
      <c r="E9" s="10">
        <v>0.01</v>
      </c>
      <c r="F9" s="10"/>
      <c r="G9" s="10"/>
      <c r="H9" s="10">
        <v>0.19</v>
      </c>
      <c r="I9" s="10"/>
      <c r="J9" s="10"/>
      <c r="K9" s="10">
        <v>0.75</v>
      </c>
      <c r="L9" s="10"/>
      <c r="M9" s="10"/>
      <c r="N9" s="10">
        <v>0.05</v>
      </c>
      <c r="O9" s="10"/>
      <c r="P9" s="10"/>
      <c r="Q9" s="10">
        <v>0.01</v>
      </c>
      <c r="R9" s="10"/>
      <c r="S9" s="10"/>
      <c r="T9" s="10">
        <v>0.05</v>
      </c>
      <c r="U9" s="10"/>
      <c r="V9" s="10"/>
      <c r="W9" s="10">
        <v>0.19</v>
      </c>
      <c r="X9" s="10"/>
      <c r="Y9" s="9"/>
    </row>
    <row r="10" spans="1:25" x14ac:dyDescent="0.25">
      <c r="A10" s="7" t="s">
        <v>87</v>
      </c>
      <c r="B10" s="7">
        <v>0.38</v>
      </c>
      <c r="C10" s="9">
        <f>(IMLOG2(1000*B10)+IMLOG2(1000*B11))/2</f>
        <v>8.5698556083309505</v>
      </c>
      <c r="E10" s="7">
        <v>0.05</v>
      </c>
      <c r="F10" s="9">
        <f>(IMLOG2(1000*E10)+IMLOG2(1000*E11))/2</f>
        <v>6.6068558990528397</v>
      </c>
      <c r="H10" s="7">
        <v>0.38</v>
      </c>
      <c r="I10" s="9">
        <f>(IMLOG2(1000*H10)+IMLOG2(1000*H11))/2</f>
        <v>7.1068558990528405</v>
      </c>
      <c r="J10" s="9"/>
      <c r="K10" s="9"/>
      <c r="L10" s="9"/>
      <c r="M10" s="9"/>
      <c r="N10" s="7">
        <v>0.02</v>
      </c>
      <c r="O10" s="9">
        <f>(IMLOG2(1000*N10)+IMLOG2(1000*N11))/2</f>
        <v>4.32192809488736</v>
      </c>
      <c r="Q10" s="7">
        <v>0.05</v>
      </c>
      <c r="R10" s="9">
        <f>(IMLOG2(1000*Q10)+IMLOG2(1000*Q11))/2</f>
        <v>4.9828921423310444</v>
      </c>
      <c r="T10" s="7">
        <v>0.05</v>
      </c>
      <c r="U10" s="9">
        <f>(IMLOG2(1000*T10)+IMLOG2(1000*T11))/2</f>
        <v>4.9828921423310444</v>
      </c>
      <c r="W10" s="7">
        <v>1.5</v>
      </c>
      <c r="X10" s="9">
        <f>(IMLOG2(1000*W10)+IMLOG2(1000*W11))/2</f>
        <v>9.0603011968570755</v>
      </c>
      <c r="Y10" s="9"/>
    </row>
    <row r="11" spans="1:25" x14ac:dyDescent="0.25">
      <c r="B11" s="7">
        <v>0.38</v>
      </c>
      <c r="E11" s="7">
        <v>0.19</v>
      </c>
      <c r="H11" s="7">
        <v>0.05</v>
      </c>
      <c r="J11" s="9"/>
      <c r="K11" s="9"/>
      <c r="L11" s="9"/>
      <c r="M11" s="9"/>
      <c r="N11" s="7">
        <v>0.02</v>
      </c>
      <c r="Q11" s="7">
        <v>0.02</v>
      </c>
      <c r="T11" s="7">
        <v>0.02</v>
      </c>
      <c r="W11" s="7">
        <v>0.19</v>
      </c>
      <c r="Y11" s="9"/>
    </row>
    <row r="12" spans="1:25" x14ac:dyDescent="0.25">
      <c r="A12" s="7" t="s">
        <v>88</v>
      </c>
      <c r="B12" s="10">
        <v>1.5</v>
      </c>
      <c r="C12" s="10">
        <f>(IMLOG2(1000*B12)+IMLOG2(1000*B13))/2</f>
        <v>10.05074678538322</v>
      </c>
      <c r="D12" s="10"/>
      <c r="E12" s="10">
        <v>0.02</v>
      </c>
      <c r="F12" s="10">
        <f>(IMLOG2(1000*E12)+IMLOG2(1000*E13))/2</f>
        <v>4.9828921423310444</v>
      </c>
      <c r="G12" s="10"/>
      <c r="H12" s="10">
        <v>0.19</v>
      </c>
      <c r="I12" s="10">
        <f>(IMLOG2(1000*H12)+IMLOG2(1000*H13))/2</f>
        <v>6.6068558990528397</v>
      </c>
      <c r="J12" s="9"/>
      <c r="K12" s="9"/>
      <c r="L12" s="9"/>
      <c r="M12" s="9"/>
      <c r="N12" s="9"/>
      <c r="O12" s="9"/>
      <c r="P12" s="9"/>
      <c r="Q12" s="9"/>
      <c r="R12" s="9"/>
      <c r="S12" s="9"/>
      <c r="T12" s="9"/>
      <c r="U12" s="9"/>
      <c r="V12" s="9"/>
      <c r="W12" s="9"/>
      <c r="X12" s="9"/>
      <c r="Y12" s="9"/>
    </row>
    <row r="13" spans="1:25" x14ac:dyDescent="0.25">
      <c r="B13" s="10">
        <v>0.75</v>
      </c>
      <c r="C13" s="10"/>
      <c r="D13" s="10"/>
      <c r="E13" s="10">
        <v>0.05</v>
      </c>
      <c r="F13" s="10"/>
      <c r="G13" s="10"/>
      <c r="H13" s="10">
        <v>0.05</v>
      </c>
      <c r="I13" s="10"/>
      <c r="J13" s="9"/>
      <c r="K13" s="9"/>
      <c r="L13" s="9"/>
      <c r="M13" s="9"/>
      <c r="N13" s="9"/>
      <c r="O13" s="9"/>
      <c r="P13" s="9"/>
      <c r="Q13" s="9"/>
      <c r="R13" s="9"/>
      <c r="S13" s="9"/>
      <c r="T13" s="9"/>
      <c r="U13" s="9"/>
      <c r="V13" s="9"/>
      <c r="W13" s="9"/>
      <c r="X13" s="9"/>
      <c r="Y13" s="9"/>
    </row>
    <row r="14" spans="1:25" x14ac:dyDescent="0.25">
      <c r="A14" s="7" t="s">
        <v>89</v>
      </c>
      <c r="B14" s="7">
        <v>1.5</v>
      </c>
      <c r="C14" s="9">
        <f>(IMLOG2(1000*B14)+IMLOG2(1000*B15))/2</f>
        <v>9.5603011968570755</v>
      </c>
      <c r="E14" s="7">
        <v>0.02</v>
      </c>
      <c r="F14" s="9">
        <f>(IMLOG2(1000*E14)+IMLOG2(1000*E15))/2</f>
        <v>4.32192809488736</v>
      </c>
      <c r="N14" s="9"/>
      <c r="O14" s="9"/>
      <c r="P14" s="9"/>
      <c r="Q14" s="9"/>
      <c r="R14" s="9"/>
      <c r="S14" s="9"/>
      <c r="T14" s="9"/>
      <c r="U14" s="9"/>
      <c r="V14" s="9"/>
      <c r="W14" s="9"/>
      <c r="X14" s="9"/>
      <c r="Y14" s="9"/>
    </row>
    <row r="15" spans="1:25" x14ac:dyDescent="0.25">
      <c r="B15" s="7">
        <v>0.38</v>
      </c>
      <c r="E15" s="7">
        <v>0.02</v>
      </c>
      <c r="N15" s="9"/>
      <c r="O15" s="9"/>
      <c r="P15" s="9"/>
      <c r="Q15" s="9"/>
      <c r="R15" s="9"/>
      <c r="S15" s="9"/>
      <c r="T15" s="9"/>
      <c r="U15" s="9"/>
      <c r="V15" s="9"/>
      <c r="W15" s="9"/>
      <c r="X15" s="9"/>
      <c r="Y15" s="9"/>
    </row>
    <row r="16" spans="1:25" x14ac:dyDescent="0.25">
      <c r="A16" s="7" t="s">
        <v>90</v>
      </c>
      <c r="B16" s="10">
        <v>1.5</v>
      </c>
      <c r="C16" s="10">
        <f>(IMLOG2(1000*B16)+IMLOG2(1000*B17))/2</f>
        <v>8.0973014875789655</v>
      </c>
      <c r="D16" s="9"/>
      <c r="E16" s="9"/>
      <c r="F16" s="9"/>
      <c r="G16" s="9"/>
      <c r="H16" s="9"/>
      <c r="I16" s="9"/>
      <c r="J16" s="9"/>
      <c r="K16" s="9"/>
      <c r="L16" s="9"/>
      <c r="M16" s="9"/>
      <c r="N16" s="9"/>
      <c r="O16" s="9"/>
      <c r="P16" s="9"/>
      <c r="Q16" s="9"/>
      <c r="R16" s="9"/>
      <c r="S16" s="9"/>
      <c r="T16" s="9"/>
      <c r="U16" s="9"/>
      <c r="V16" s="9"/>
      <c r="W16" s="9"/>
      <c r="X16" s="9"/>
      <c r="Y16" s="9"/>
    </row>
    <row r="17" spans="1:25" x14ac:dyDescent="0.25">
      <c r="B17" s="10">
        <v>0.05</v>
      </c>
      <c r="C17" s="10"/>
      <c r="D17" s="9"/>
      <c r="E17" s="9"/>
      <c r="F17" s="9"/>
      <c r="G17" s="9"/>
      <c r="H17" s="9"/>
      <c r="I17" s="9"/>
      <c r="J17" s="9"/>
      <c r="K17" s="9"/>
      <c r="L17" s="9"/>
      <c r="M17" s="9"/>
      <c r="N17" s="9"/>
      <c r="O17" s="9"/>
      <c r="P17" s="9"/>
      <c r="Q17" s="9"/>
      <c r="R17" s="9"/>
      <c r="S17" s="9"/>
      <c r="T17" s="9"/>
      <c r="U17" s="9"/>
      <c r="V17" s="9"/>
      <c r="W17" s="9"/>
      <c r="X17" s="9"/>
      <c r="Y17" s="9"/>
    </row>
    <row r="18" spans="1:25" x14ac:dyDescent="0.25">
      <c r="A18" s="7" t="s">
        <v>91</v>
      </c>
      <c r="B18" s="7">
        <v>1.5</v>
      </c>
      <c r="C18" s="9">
        <f>(IMLOG2(1000*B18)+IMLOG2(1000*B19))/2</f>
        <v>10.5507467853832</v>
      </c>
      <c r="D18" s="9"/>
      <c r="E18" s="9"/>
      <c r="F18" s="9"/>
      <c r="G18" s="9"/>
      <c r="H18" s="9"/>
      <c r="I18" s="9"/>
      <c r="J18" s="9"/>
      <c r="K18" s="9"/>
      <c r="L18" s="9"/>
      <c r="M18" s="9"/>
      <c r="N18" s="9"/>
      <c r="O18" s="9"/>
      <c r="P18" s="9"/>
      <c r="Q18" s="9"/>
      <c r="R18" s="9"/>
      <c r="S18" s="9"/>
      <c r="T18" s="9"/>
      <c r="U18" s="9"/>
      <c r="V18" s="9"/>
      <c r="W18" s="9"/>
      <c r="X18" s="9"/>
      <c r="Y18" s="9"/>
    </row>
    <row r="19" spans="1:25" x14ac:dyDescent="0.25">
      <c r="B19" s="7">
        <v>1.5</v>
      </c>
      <c r="D19" s="9"/>
      <c r="E19" s="9"/>
      <c r="F19" s="9"/>
      <c r="G19" s="9"/>
      <c r="H19" s="9"/>
      <c r="I19" s="9"/>
      <c r="J19" s="9"/>
      <c r="K19" s="9"/>
      <c r="L19" s="9"/>
      <c r="M19" s="9"/>
      <c r="N19" s="9"/>
      <c r="O19" s="9"/>
      <c r="P19" s="9"/>
      <c r="Q19" s="9"/>
      <c r="R19" s="9"/>
      <c r="S19" s="9"/>
      <c r="T19" s="9"/>
      <c r="U19" s="9"/>
      <c r="V19" s="9"/>
      <c r="W19" s="9"/>
      <c r="X19" s="9"/>
      <c r="Y19" s="9"/>
    </row>
    <row r="20" spans="1:25" x14ac:dyDescent="0.25">
      <c r="A20" s="7" t="s">
        <v>92</v>
      </c>
      <c r="B20" s="10">
        <v>0.75</v>
      </c>
      <c r="C20" s="10">
        <f>(IMLOG2(1000*B20)+IMLOG2(1000*B21))/2</f>
        <v>10.05074678538322</v>
      </c>
      <c r="D20" s="9"/>
      <c r="E20" s="9"/>
      <c r="F20" s="9"/>
      <c r="G20" s="9"/>
      <c r="H20" s="9"/>
      <c r="I20" s="9"/>
      <c r="J20" s="9"/>
      <c r="K20" s="9"/>
      <c r="L20" s="9"/>
      <c r="M20" s="9"/>
      <c r="N20" s="9"/>
      <c r="O20" s="9"/>
      <c r="P20" s="9"/>
      <c r="Q20" s="9"/>
      <c r="R20" s="9"/>
      <c r="S20" s="9"/>
      <c r="T20" s="9"/>
      <c r="U20" s="9"/>
      <c r="V20" s="9"/>
      <c r="W20" s="9"/>
      <c r="X20" s="9"/>
      <c r="Y20" s="9"/>
    </row>
    <row r="21" spans="1:25" x14ac:dyDescent="0.25">
      <c r="B21" s="10">
        <v>1.5</v>
      </c>
      <c r="C21" s="10"/>
      <c r="D21" s="9"/>
      <c r="E21" s="9"/>
      <c r="F21" s="9"/>
      <c r="G21" s="9"/>
      <c r="H21" s="9"/>
      <c r="I21" s="9"/>
      <c r="J21" s="9"/>
      <c r="K21" s="9"/>
      <c r="L21" s="9"/>
      <c r="M21" s="9"/>
      <c r="N21" s="9"/>
      <c r="O21" s="9"/>
      <c r="P21" s="9"/>
      <c r="Q21" s="9"/>
      <c r="R21" s="9"/>
      <c r="S21" s="9"/>
      <c r="T21" s="9"/>
      <c r="U21" s="9"/>
      <c r="V21" s="9"/>
      <c r="W21" s="9"/>
      <c r="X21" s="9"/>
      <c r="Y21" s="9"/>
    </row>
    <row r="22" spans="1:25" x14ac:dyDescent="0.25">
      <c r="A22" s="7" t="s">
        <v>93</v>
      </c>
      <c r="B22" s="7">
        <v>1.5</v>
      </c>
      <c r="C22" s="9">
        <f>(IMLOG2(1000*B22)+IMLOG2(1000*B23))/2</f>
        <v>8.0973014875789655</v>
      </c>
      <c r="D22" s="9"/>
      <c r="E22" s="9"/>
      <c r="F22" s="9"/>
      <c r="G22" s="9"/>
      <c r="H22" s="9"/>
      <c r="I22" s="9"/>
      <c r="J22" s="9"/>
      <c r="K22" s="9"/>
      <c r="L22" s="9"/>
      <c r="M22" s="9"/>
      <c r="N22" s="9"/>
      <c r="O22" s="9"/>
      <c r="P22" s="9"/>
      <c r="Q22" s="9"/>
      <c r="R22" s="9"/>
      <c r="S22" s="9"/>
      <c r="T22" s="9"/>
      <c r="U22" s="9"/>
      <c r="V22" s="9"/>
      <c r="W22" s="9"/>
      <c r="X22" s="9"/>
      <c r="Y22" s="9"/>
    </row>
    <row r="23" spans="1:25" x14ac:dyDescent="0.25">
      <c r="B23" s="7">
        <v>0.05</v>
      </c>
      <c r="D23" s="9"/>
      <c r="E23" s="9"/>
      <c r="F23" s="9"/>
      <c r="G23" s="9"/>
      <c r="H23" s="9"/>
      <c r="I23" s="9"/>
      <c r="J23" s="9"/>
      <c r="K23" s="9"/>
      <c r="L23" s="9"/>
      <c r="M23" s="9"/>
      <c r="N23" s="9"/>
      <c r="O23" s="9"/>
      <c r="P23" s="9"/>
      <c r="Q23" s="9"/>
      <c r="R23" s="9"/>
      <c r="S23" s="9"/>
      <c r="T23" s="9"/>
      <c r="U23" s="9"/>
      <c r="V23" s="9"/>
      <c r="W23" s="9"/>
      <c r="X23" s="9"/>
      <c r="Y23" s="9"/>
    </row>
    <row r="24" spans="1:25" x14ac:dyDescent="0.25">
      <c r="A24" s="7" t="s">
        <v>94</v>
      </c>
      <c r="B24" s="10">
        <v>0.38</v>
      </c>
      <c r="C24" s="10">
        <f>(IMLOG2(1000*B24)+IMLOG2(1000*B25))/2</f>
        <v>9.5603011968570755</v>
      </c>
      <c r="D24" s="9"/>
      <c r="E24" s="9"/>
      <c r="F24" s="9"/>
      <c r="G24" s="9"/>
      <c r="H24" s="9"/>
      <c r="I24" s="9"/>
      <c r="J24" s="9"/>
      <c r="K24" s="9"/>
      <c r="L24" s="9"/>
      <c r="M24" s="9"/>
      <c r="N24" s="9"/>
      <c r="O24" s="9"/>
      <c r="P24" s="9"/>
      <c r="Q24" s="9"/>
      <c r="R24" s="9"/>
      <c r="S24" s="9"/>
      <c r="T24" s="9"/>
      <c r="U24" s="9"/>
      <c r="V24" s="9"/>
      <c r="W24" s="9"/>
      <c r="X24" s="9"/>
      <c r="Y24" s="9"/>
    </row>
    <row r="25" spans="1:25" x14ac:dyDescent="0.25">
      <c r="B25" s="10">
        <v>1.5</v>
      </c>
      <c r="C25" s="10"/>
      <c r="D25" s="9"/>
      <c r="E25" s="9"/>
      <c r="F25" s="9"/>
      <c r="G25" s="9"/>
      <c r="H25" s="9"/>
      <c r="I25" s="9"/>
      <c r="J25" s="9"/>
      <c r="K25" s="9"/>
      <c r="L25" s="9"/>
      <c r="M25" s="9"/>
      <c r="N25" s="9"/>
      <c r="O25" s="9"/>
      <c r="P25" s="9"/>
      <c r="Q25" s="9"/>
      <c r="R25" s="9"/>
      <c r="S25" s="9"/>
      <c r="T25" s="9"/>
      <c r="U25" s="9"/>
      <c r="V25" s="9"/>
      <c r="W25" s="9"/>
      <c r="X25" s="9"/>
      <c r="Y25" s="9"/>
    </row>
    <row r="26" spans="1:25" x14ac:dyDescent="0.25">
      <c r="A26" s="7" t="s">
        <v>95</v>
      </c>
      <c r="B26" s="7">
        <v>0.75</v>
      </c>
      <c r="C26" s="9">
        <f>(IMLOG2(1000*B26)+IMLOG2(1000*B27))/2</f>
        <v>10.05074678538322</v>
      </c>
      <c r="D26" s="9"/>
      <c r="E26" s="9"/>
      <c r="F26" s="9"/>
      <c r="G26" s="9"/>
      <c r="H26" s="9"/>
      <c r="I26" s="9"/>
      <c r="J26" s="9"/>
      <c r="K26" s="9"/>
      <c r="L26" s="9"/>
      <c r="M26" s="9"/>
      <c r="N26" s="9"/>
      <c r="O26" s="9"/>
      <c r="P26" s="9"/>
      <c r="Q26" s="9"/>
      <c r="R26" s="9"/>
      <c r="S26" s="9"/>
      <c r="T26" s="9"/>
      <c r="U26" s="9"/>
      <c r="V26" s="9"/>
      <c r="W26" s="9"/>
      <c r="X26" s="9"/>
      <c r="Y26" s="9"/>
    </row>
    <row r="27" spans="1:25" x14ac:dyDescent="0.25">
      <c r="B27" s="7">
        <v>1.5</v>
      </c>
      <c r="D27" s="9"/>
      <c r="E27" s="9"/>
      <c r="F27" s="9"/>
      <c r="G27" s="9"/>
      <c r="H27" s="9"/>
      <c r="I27" s="9"/>
      <c r="J27" s="9"/>
      <c r="K27" s="9"/>
      <c r="L27" s="9"/>
      <c r="M27" s="9"/>
      <c r="N27" s="9"/>
      <c r="O27" s="9"/>
      <c r="P27" s="9"/>
      <c r="Q27" s="9"/>
      <c r="R27" s="9"/>
      <c r="S27" s="9"/>
      <c r="T27" s="9"/>
      <c r="U27" s="9"/>
      <c r="V27" s="9"/>
      <c r="W27" s="9"/>
      <c r="X27" s="9"/>
      <c r="Y27" s="9"/>
    </row>
    <row r="28" spans="1:25" x14ac:dyDescent="0.25">
      <c r="A28" s="7" t="s">
        <v>96</v>
      </c>
      <c r="B28" s="10">
        <v>0.19</v>
      </c>
      <c r="C28" s="10">
        <f>(IMLOG2(1000*B28)+IMLOG2(1000*B29))/2</f>
        <v>9.0603011968570755</v>
      </c>
      <c r="D28" s="9"/>
      <c r="E28" s="9"/>
      <c r="F28" s="9"/>
      <c r="G28" s="9"/>
      <c r="H28" s="9"/>
      <c r="I28" s="9"/>
      <c r="J28" s="9"/>
      <c r="K28" s="9"/>
      <c r="L28" s="9"/>
      <c r="M28" s="9"/>
      <c r="N28" s="9"/>
      <c r="O28" s="9"/>
      <c r="P28" s="9"/>
      <c r="Q28" s="9"/>
      <c r="R28" s="9"/>
      <c r="S28" s="9"/>
      <c r="T28" s="9"/>
      <c r="U28" s="9"/>
      <c r="V28" s="9"/>
      <c r="W28" s="9"/>
      <c r="X28" s="9"/>
      <c r="Y28" s="9"/>
    </row>
    <row r="29" spans="1:25" x14ac:dyDescent="0.25">
      <c r="B29" s="10">
        <v>1.5</v>
      </c>
      <c r="C29" s="10"/>
      <c r="D29" s="9"/>
      <c r="E29" s="9"/>
      <c r="F29" s="9"/>
      <c r="G29" s="9"/>
      <c r="H29" s="9"/>
      <c r="I29" s="9"/>
      <c r="J29" s="9"/>
      <c r="K29" s="9"/>
      <c r="L29" s="9"/>
      <c r="M29" s="9"/>
      <c r="N29" s="9"/>
      <c r="O29" s="9"/>
      <c r="P29" s="9"/>
      <c r="Q29" s="9"/>
      <c r="R29" s="9"/>
      <c r="S29" s="9"/>
      <c r="T29" s="9"/>
      <c r="U29" s="9"/>
      <c r="V29" s="9"/>
      <c r="W29" s="9"/>
      <c r="X29" s="9"/>
      <c r="Y29" s="9"/>
    </row>
    <row r="30" spans="1:25" x14ac:dyDescent="0.25">
      <c r="A30" s="7" t="s">
        <v>97</v>
      </c>
      <c r="B30" s="7">
        <v>0.38</v>
      </c>
      <c r="C30" s="9">
        <f>(IMLOG2(1000*B30)+IMLOG2(1000*B31))/2</f>
        <v>9.060301196857095</v>
      </c>
      <c r="D30" s="9"/>
      <c r="E30" s="9"/>
      <c r="F30" s="9"/>
      <c r="G30" s="9"/>
      <c r="H30" s="9"/>
      <c r="I30" s="9"/>
      <c r="J30" s="9"/>
      <c r="K30" s="9"/>
      <c r="L30" s="9"/>
      <c r="M30" s="9"/>
      <c r="N30" s="9"/>
      <c r="O30" s="9"/>
      <c r="P30" s="9"/>
      <c r="Q30" s="9"/>
      <c r="R30" s="9"/>
      <c r="S30" s="9"/>
      <c r="T30" s="9"/>
      <c r="U30" s="9"/>
      <c r="V30" s="9"/>
      <c r="W30" s="9"/>
      <c r="X30" s="9"/>
      <c r="Y30" s="9"/>
    </row>
    <row r="31" spans="1:25" x14ac:dyDescent="0.25">
      <c r="B31" s="7">
        <v>0.75</v>
      </c>
      <c r="D31" s="9"/>
      <c r="E31" s="9"/>
      <c r="F31" s="9"/>
      <c r="G31" s="9"/>
      <c r="H31" s="9"/>
      <c r="I31" s="9"/>
      <c r="J31" s="9"/>
      <c r="K31" s="9"/>
      <c r="L31" s="9"/>
      <c r="M31" s="9"/>
      <c r="N31" s="9"/>
      <c r="O31" s="9"/>
      <c r="P31" s="9"/>
      <c r="Q31" s="9"/>
      <c r="R31" s="9"/>
      <c r="S31" s="9"/>
      <c r="T31" s="9"/>
      <c r="U31" s="9"/>
      <c r="V31" s="9"/>
      <c r="W31" s="9"/>
      <c r="X31" s="9"/>
      <c r="Y31" s="9"/>
    </row>
    <row r="32" spans="1:25" x14ac:dyDescent="0.25">
      <c r="A32" s="7" t="s">
        <v>98</v>
      </c>
      <c r="B32" s="10">
        <v>0.75</v>
      </c>
      <c r="C32" s="10">
        <f>(IMLOG2(1000*B32)+IMLOG2(1000*B33))/2</f>
        <v>8.560301196857095</v>
      </c>
      <c r="D32" s="9"/>
      <c r="E32" s="9"/>
      <c r="F32" s="9"/>
      <c r="G32" s="9"/>
      <c r="H32" s="9"/>
      <c r="I32" s="9"/>
      <c r="J32" s="9"/>
      <c r="K32" s="9"/>
      <c r="L32" s="9"/>
      <c r="M32" s="9"/>
      <c r="N32" s="9"/>
      <c r="O32" s="9"/>
      <c r="P32" s="9"/>
      <c r="Q32" s="9"/>
      <c r="R32" s="9"/>
      <c r="S32" s="9"/>
      <c r="T32" s="9"/>
      <c r="U32" s="9"/>
      <c r="V32" s="9"/>
      <c r="W32" s="9"/>
      <c r="X32" s="9"/>
      <c r="Y32" s="9"/>
    </row>
    <row r="33" spans="2:25" x14ac:dyDescent="0.25">
      <c r="B33" s="10">
        <v>0.19</v>
      </c>
      <c r="C33" s="10"/>
      <c r="D33" s="9"/>
      <c r="E33" s="9"/>
      <c r="F33" s="9"/>
      <c r="G33" s="9"/>
      <c r="H33" s="9"/>
      <c r="I33" s="9"/>
      <c r="J33" s="9"/>
      <c r="K33" s="9"/>
      <c r="L33" s="9"/>
      <c r="M33" s="9"/>
      <c r="N33" s="9"/>
      <c r="O33" s="9"/>
      <c r="P33" s="9"/>
      <c r="Q33" s="9"/>
      <c r="R33" s="9"/>
      <c r="S33" s="9"/>
      <c r="T33" s="9"/>
      <c r="U33" s="9"/>
      <c r="V33" s="9"/>
      <c r="W33" s="9"/>
      <c r="X33" s="9"/>
      <c r="Y33" s="9"/>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D3CC8-54D5-4C97-AE74-E8D960EE821B}">
  <dimension ref="A1:AP33"/>
  <sheetViews>
    <sheetView topLeftCell="L1" workbookViewId="0"/>
  </sheetViews>
  <sheetFormatPr defaultColWidth="9" defaultRowHeight="15" x14ac:dyDescent="0.25"/>
  <cols>
    <col min="1" max="16384" width="9" style="7"/>
  </cols>
  <sheetData>
    <row r="1" spans="1:42" x14ac:dyDescent="0.25">
      <c r="A1" s="7" t="s">
        <v>116</v>
      </c>
    </row>
    <row r="3" spans="1:42" x14ac:dyDescent="0.25">
      <c r="B3" s="8" t="s">
        <v>4</v>
      </c>
      <c r="C3" s="8" t="s">
        <v>28</v>
      </c>
      <c r="D3" s="8"/>
      <c r="E3" s="8" t="s">
        <v>5</v>
      </c>
      <c r="F3" s="8" t="s">
        <v>28</v>
      </c>
      <c r="G3" s="8"/>
      <c r="H3" s="8" t="s">
        <v>14</v>
      </c>
      <c r="I3" s="8" t="s">
        <v>28</v>
      </c>
      <c r="J3" s="8"/>
      <c r="K3" s="8" t="s">
        <v>15</v>
      </c>
      <c r="L3" s="8" t="s">
        <v>28</v>
      </c>
      <c r="M3" s="8"/>
      <c r="N3" s="8" t="s">
        <v>23</v>
      </c>
      <c r="O3" s="8" t="s">
        <v>28</v>
      </c>
      <c r="P3" s="8"/>
      <c r="Q3" s="8" t="s">
        <v>99</v>
      </c>
      <c r="R3" s="8" t="s">
        <v>28</v>
      </c>
      <c r="S3" s="8"/>
      <c r="T3" s="8" t="s">
        <v>24</v>
      </c>
      <c r="U3" s="8" t="s">
        <v>28</v>
      </c>
      <c r="V3" s="8"/>
      <c r="W3" s="8" t="s">
        <v>82</v>
      </c>
      <c r="X3" s="8" t="s">
        <v>28</v>
      </c>
      <c r="Y3" s="8"/>
      <c r="Z3" s="8" t="s">
        <v>25</v>
      </c>
      <c r="AA3" s="8" t="s">
        <v>28</v>
      </c>
      <c r="AB3" s="8"/>
      <c r="AC3" s="8" t="s">
        <v>26</v>
      </c>
      <c r="AD3" s="8" t="s">
        <v>28</v>
      </c>
      <c r="AE3" s="8"/>
      <c r="AF3" s="8" t="s">
        <v>27</v>
      </c>
      <c r="AG3" s="8" t="s">
        <v>28</v>
      </c>
      <c r="AO3" s="9"/>
      <c r="AP3" s="9"/>
    </row>
    <row r="4" spans="1:42" x14ac:dyDescent="0.25">
      <c r="A4" s="7" t="s">
        <v>85</v>
      </c>
      <c r="B4" s="10">
        <v>0.75</v>
      </c>
      <c r="C4" s="10">
        <f>(IMLOG2(1000*B4)+IMLOG2(1000*B5))/2</f>
        <v>8.0212999408564603</v>
      </c>
      <c r="D4" s="10"/>
      <c r="E4" s="10">
        <v>0.01</v>
      </c>
      <c r="F4" s="10">
        <f>(IMLOG2(1000*E4)+IMLOG2(1000*E5))/2</f>
        <v>3.82192809488736</v>
      </c>
      <c r="G4" s="10"/>
      <c r="H4" s="10">
        <v>0.02</v>
      </c>
      <c r="I4" s="10">
        <f>(IMLOG2(1000*H4)+IMLOG2(1000*H5))/2</f>
        <v>3.82192809488736</v>
      </c>
      <c r="J4" s="10"/>
      <c r="K4" s="10">
        <v>0.01</v>
      </c>
      <c r="L4" s="10">
        <f>(IMLOG2(1000*K4)+IMLOG2(1000*K5))/2</f>
        <v>3.32192809488736</v>
      </c>
      <c r="M4" s="10"/>
      <c r="N4" s="10">
        <v>0.09</v>
      </c>
      <c r="O4" s="10">
        <f>(IMLOG2(1000*N4)+IMLOG2(1000*N5))/2</f>
        <v>7.5308543523303157</v>
      </c>
      <c r="P4" s="10"/>
      <c r="Q4" s="10">
        <v>0.75</v>
      </c>
      <c r="R4" s="10">
        <f>(IMLOG2(1000*Q4)+IMLOG2(1000*Q5))/2</f>
        <v>10.05074678538322</v>
      </c>
      <c r="S4" s="10"/>
      <c r="T4" s="10">
        <v>0.38</v>
      </c>
      <c r="U4" s="10">
        <f>(IMLOG2(1000*T4)+IMLOG2(1000*T5))/2</f>
        <v>9.5603011968570755</v>
      </c>
      <c r="V4" s="10"/>
      <c r="W4" s="10">
        <v>0.09</v>
      </c>
      <c r="X4" s="10">
        <f>(IMLOG2(1000*W4)+IMLOG2(1000*W5))/2</f>
        <v>6.4918530963296801</v>
      </c>
      <c r="Y4" s="10"/>
      <c r="Z4" s="10">
        <v>0.75</v>
      </c>
      <c r="AA4" s="10">
        <f>(IMLOG2(1000*Z4)+IMLOG2(1000*Z5))/2</f>
        <v>9.5507467853832395</v>
      </c>
      <c r="AB4" s="10"/>
      <c r="AC4" s="10">
        <v>0.19</v>
      </c>
      <c r="AD4" s="10">
        <f>(IMLOG2(1000*AC4)+IMLOG2(1000*AC5))/2</f>
        <v>5.4458918516091543</v>
      </c>
      <c r="AE4" s="10"/>
      <c r="AF4" s="10">
        <v>1.5</v>
      </c>
      <c r="AG4" s="10">
        <f>(IMLOG2(1000*AF4)+IMLOG2(1000*AF5))/2</f>
        <v>10.5507467853832</v>
      </c>
      <c r="AO4" s="9"/>
      <c r="AP4" s="9"/>
    </row>
    <row r="5" spans="1:42" x14ac:dyDescent="0.25">
      <c r="B5" s="10">
        <v>0.09</v>
      </c>
      <c r="C5" s="10"/>
      <c r="D5" s="10"/>
      <c r="E5" s="10">
        <v>0.02</v>
      </c>
      <c r="F5" s="10"/>
      <c r="G5" s="10"/>
      <c r="H5" s="10">
        <v>0.01</v>
      </c>
      <c r="I5" s="10"/>
      <c r="J5" s="10"/>
      <c r="K5" s="10">
        <v>0.01</v>
      </c>
      <c r="L5" s="10"/>
      <c r="M5" s="10"/>
      <c r="N5" s="10">
        <v>0.38</v>
      </c>
      <c r="O5" s="10"/>
      <c r="P5" s="10"/>
      <c r="Q5" s="10">
        <v>1.5</v>
      </c>
      <c r="R5" s="10"/>
      <c r="S5" s="10"/>
      <c r="T5" s="10">
        <v>1.5</v>
      </c>
      <c r="U5" s="10"/>
      <c r="V5" s="10"/>
      <c r="W5" s="10">
        <v>0.09</v>
      </c>
      <c r="X5" s="10"/>
      <c r="Y5" s="10"/>
      <c r="Z5" s="10">
        <v>0.75</v>
      </c>
      <c r="AA5" s="10"/>
      <c r="AB5" s="10"/>
      <c r="AC5" s="10">
        <v>0.01</v>
      </c>
      <c r="AD5" s="10"/>
      <c r="AE5" s="10"/>
      <c r="AF5" s="10">
        <v>1.5</v>
      </c>
      <c r="AG5" s="10"/>
      <c r="AO5" s="9"/>
      <c r="AP5" s="9"/>
    </row>
    <row r="6" spans="1:42" x14ac:dyDescent="0.25">
      <c r="A6" s="7" t="s">
        <v>84</v>
      </c>
      <c r="B6" s="7">
        <v>0.75</v>
      </c>
      <c r="C6" s="9">
        <f>(IMLOG2(1000*B6)+IMLOG2(1000*B7))/2</f>
        <v>10.05074678538322</v>
      </c>
      <c r="E6" s="7">
        <v>0.09</v>
      </c>
      <c r="F6" s="9">
        <f>(IMLOG2(1000*E6)+IMLOG2(1000*E7))/2</f>
        <v>5.4068905956085196</v>
      </c>
      <c r="H6" s="7">
        <v>0.01</v>
      </c>
      <c r="I6" s="9">
        <f>(IMLOG2(1000*H6)+IMLOG2(1000*H7))/2</f>
        <v>3.32192809488736</v>
      </c>
      <c r="K6" s="7">
        <v>0.02</v>
      </c>
      <c r="L6" s="9">
        <f>(IMLOG2(1000*K6)+IMLOG2(1000*K7))/2</f>
        <v>3.82192809488736</v>
      </c>
      <c r="N6" s="7">
        <v>0.05</v>
      </c>
      <c r="O6" s="9">
        <f>(IMLOG2(1000*N6)+IMLOG2(1000*N7))/2</f>
        <v>4.4828921423310444</v>
      </c>
      <c r="Q6" s="7">
        <v>1.5</v>
      </c>
      <c r="R6" s="9">
        <f>(IMLOG2(1000*Q6)+IMLOG2(1000*Q7))/2</f>
        <v>10.05074678538322</v>
      </c>
      <c r="T6" s="7">
        <v>0.01</v>
      </c>
      <c r="U6" s="9">
        <f>(IMLOG2(1000*T6)+IMLOG2(1000*T7))/2</f>
        <v>6.4363374401352997</v>
      </c>
      <c r="W6" s="7">
        <v>0.38</v>
      </c>
      <c r="X6" s="9">
        <f>(IMLOG2(1000*W6)+IMLOG2(1000*W7))/2</f>
        <v>9.5603011968570755</v>
      </c>
      <c r="Z6" s="7">
        <v>1.5</v>
      </c>
      <c r="AA6" s="9">
        <f>(IMLOG2(1000*Z6)+IMLOG2(1000*Z7))/2</f>
        <v>10.5507467853832</v>
      </c>
      <c r="AC6" s="7">
        <v>0.09</v>
      </c>
      <c r="AD6" s="9">
        <f>(IMLOG2(1000*AC6)+IMLOG2(1000*AC7))/2</f>
        <v>6.4918530963296801</v>
      </c>
      <c r="AF6" s="7">
        <v>1.5</v>
      </c>
      <c r="AG6" s="9">
        <f>(IMLOG2(1000*AF6)+IMLOG2(1000*AF7))/2</f>
        <v>10.05074678538322</v>
      </c>
      <c r="AO6" s="9"/>
      <c r="AP6" s="9"/>
    </row>
    <row r="7" spans="1:42" x14ac:dyDescent="0.25">
      <c r="B7" s="7">
        <v>1.5</v>
      </c>
      <c r="E7" s="7">
        <v>0.02</v>
      </c>
      <c r="H7" s="7">
        <v>0.01</v>
      </c>
      <c r="K7" s="7">
        <v>0.01</v>
      </c>
      <c r="N7" s="7">
        <v>0.01</v>
      </c>
      <c r="Q7" s="7">
        <v>0.75</v>
      </c>
      <c r="T7" s="7">
        <v>0.75</v>
      </c>
      <c r="W7" s="7">
        <v>1.5</v>
      </c>
      <c r="Z7" s="7">
        <v>1.5</v>
      </c>
      <c r="AC7" s="7">
        <v>0.09</v>
      </c>
      <c r="AF7" s="7">
        <v>0.75</v>
      </c>
      <c r="AO7" s="9"/>
      <c r="AP7" s="9"/>
    </row>
    <row r="8" spans="1:42" x14ac:dyDescent="0.25">
      <c r="A8" s="7" t="s">
        <v>86</v>
      </c>
      <c r="B8" s="10">
        <v>1.5</v>
      </c>
      <c r="C8" s="10">
        <f>(IMLOG2(1000*B8)+IMLOG2(1000*B9))/2</f>
        <v>10.05074678538322</v>
      </c>
      <c r="D8" s="10"/>
      <c r="E8" s="10">
        <v>0.01</v>
      </c>
      <c r="F8" s="10">
        <f>(IMLOG2(1000*E8)+IMLOG2(1000*E9))/2</f>
        <v>3.32192809488736</v>
      </c>
      <c r="G8" s="10"/>
      <c r="H8" s="10">
        <v>0.02</v>
      </c>
      <c r="I8" s="10">
        <f>(IMLOG2(1000*H8)+IMLOG2(1000*H9))/2</f>
        <v>4.32192809488736</v>
      </c>
      <c r="J8" s="10"/>
      <c r="K8" s="10">
        <v>0.02</v>
      </c>
      <c r="L8" s="10">
        <f>(IMLOG2(1000*K8)+IMLOG2(1000*K9))/2</f>
        <v>3.82192809488736</v>
      </c>
      <c r="M8" s="10"/>
      <c r="N8" s="10">
        <v>0.75</v>
      </c>
      <c r="O8" s="10">
        <f>(IMLOG2(1000*N8)+IMLOG2(1000*N9))/2</f>
        <v>6.4363374401352997</v>
      </c>
      <c r="P8" s="10"/>
      <c r="Q8" s="10">
        <v>0.75</v>
      </c>
      <c r="R8" s="10">
        <f>(IMLOG2(1000*Q8)+IMLOG2(1000*Q9))/2</f>
        <v>10.05074678538322</v>
      </c>
      <c r="S8" s="10"/>
      <c r="T8" s="10">
        <v>1.5</v>
      </c>
      <c r="U8" s="10">
        <f>(IMLOG2(1000*T8)+IMLOG2(1000*T9))/2</f>
        <v>10.05074678538322</v>
      </c>
      <c r="V8" s="10"/>
      <c r="W8" s="10">
        <v>1.5</v>
      </c>
      <c r="X8" s="10">
        <f>(IMLOG2(1000*W8)+IMLOG2(1000*W9))/2</f>
        <v>10.05074678538322</v>
      </c>
      <c r="Y8" s="10"/>
      <c r="Z8" s="10">
        <v>0.75</v>
      </c>
      <c r="AA8" s="10">
        <f>(IMLOG2(1000*Z8)+IMLOG2(1000*Z9))/2</f>
        <v>9.5507467853832395</v>
      </c>
      <c r="AB8" s="10"/>
      <c r="AC8" s="10">
        <v>0.01</v>
      </c>
      <c r="AD8" s="10">
        <f>(IMLOG2(1000*AC8)+IMLOG2(1000*AC9))/2</f>
        <v>4.9068905956085196</v>
      </c>
      <c r="AE8" s="10"/>
      <c r="AF8" s="10">
        <v>0.09</v>
      </c>
      <c r="AG8" s="10">
        <f>(IMLOG2(1000*AF8)+IMLOG2(1000*AF9))/2</f>
        <v>8.0212999408564603</v>
      </c>
      <c r="AO8" s="9"/>
      <c r="AP8" s="9"/>
    </row>
    <row r="9" spans="1:42" x14ac:dyDescent="0.25">
      <c r="B9" s="10">
        <v>0.75</v>
      </c>
      <c r="C9" s="10"/>
      <c r="D9" s="10"/>
      <c r="E9" s="10">
        <v>0.01</v>
      </c>
      <c r="F9" s="10"/>
      <c r="G9" s="10"/>
      <c r="H9" s="10">
        <v>0.02</v>
      </c>
      <c r="I9" s="10"/>
      <c r="J9" s="10"/>
      <c r="K9" s="10">
        <v>0.01</v>
      </c>
      <c r="L9" s="10"/>
      <c r="M9" s="10"/>
      <c r="N9" s="10">
        <v>0.01</v>
      </c>
      <c r="O9" s="10"/>
      <c r="P9" s="10"/>
      <c r="Q9" s="10">
        <v>1.5</v>
      </c>
      <c r="R9" s="10"/>
      <c r="S9" s="10"/>
      <c r="T9" s="10">
        <v>0.75</v>
      </c>
      <c r="U9" s="10"/>
      <c r="V9" s="10"/>
      <c r="W9" s="10">
        <v>0.75</v>
      </c>
      <c r="X9" s="10"/>
      <c r="Y9" s="10"/>
      <c r="Z9" s="10">
        <v>0.75</v>
      </c>
      <c r="AA9" s="10"/>
      <c r="AB9" s="10"/>
      <c r="AC9" s="10">
        <v>0.09</v>
      </c>
      <c r="AD9" s="10"/>
      <c r="AE9" s="10"/>
      <c r="AF9" s="10">
        <v>0.75</v>
      </c>
      <c r="AG9" s="10"/>
      <c r="AO9" s="9"/>
      <c r="AP9" s="9"/>
    </row>
    <row r="10" spans="1:42" x14ac:dyDescent="0.25">
      <c r="A10" s="7" t="s">
        <v>87</v>
      </c>
      <c r="B10" s="7">
        <v>0.38</v>
      </c>
      <c r="C10" s="9">
        <f>(IMLOG2(1000*B10)+IMLOG2(1000*B11))/2</f>
        <v>8.5698556083309505</v>
      </c>
      <c r="E10" s="7">
        <v>0.05</v>
      </c>
      <c r="F10" s="9">
        <f>(IMLOG2(1000*E10)+IMLOG2(1000*E11))/2</f>
        <v>6.6068558990528397</v>
      </c>
      <c r="H10" s="7">
        <v>0.05</v>
      </c>
      <c r="I10" s="9">
        <f>(IMLOG2(1000*H10)+IMLOG2(1000*H11))/2</f>
        <v>4.9828921423310444</v>
      </c>
      <c r="K10" s="7">
        <v>0.02</v>
      </c>
      <c r="L10" s="9">
        <f>(IMLOG2(1000*K10)+IMLOG2(1000*K11))/2</f>
        <v>3.82192809488736</v>
      </c>
      <c r="N10" s="7">
        <v>1.5</v>
      </c>
      <c r="O10" s="9">
        <f>(IMLOG2(1000*N10)+IMLOG2(1000*N11))/2</f>
        <v>8.0973014875789655</v>
      </c>
      <c r="Q10" s="7">
        <v>0.05</v>
      </c>
      <c r="R10" s="9">
        <f>(IMLOG2(1000*Q10)+IMLOG2(1000*Q11))/2</f>
        <v>8.0973014875789655</v>
      </c>
      <c r="T10" s="7">
        <v>1.5</v>
      </c>
      <c r="U10" s="9">
        <f>(IMLOG2(1000*T10)+IMLOG2(1000*T11))/2</f>
        <v>10.5507467853832</v>
      </c>
      <c r="W10" s="7">
        <v>0.75</v>
      </c>
      <c r="X10" s="9">
        <f>(IMLOG2(1000*W10)+IMLOG2(1000*W11))/2</f>
        <v>10.05074678538322</v>
      </c>
      <c r="Z10" s="7">
        <v>1.5</v>
      </c>
      <c r="AA10" s="9">
        <f>(IMLOG2(1000*Z10)+IMLOG2(1000*Z11))/2</f>
        <v>10.5507467853832</v>
      </c>
      <c r="AC10" s="7">
        <v>0.05</v>
      </c>
      <c r="AD10" s="9">
        <f>(IMLOG2(1000*AC10)+IMLOG2(1000*AC11))/2</f>
        <v>5.6438561897747297</v>
      </c>
      <c r="AF10" s="7">
        <v>0.75</v>
      </c>
      <c r="AG10" s="9">
        <f>(IMLOG2(1000*AF10)+IMLOG2(1000*AF11))/2</f>
        <v>9.5507467853832395</v>
      </c>
      <c r="AO10" s="9"/>
      <c r="AP10" s="9"/>
    </row>
    <row r="11" spans="1:42" x14ac:dyDescent="0.25">
      <c r="B11" s="7">
        <v>0.38</v>
      </c>
      <c r="E11" s="7">
        <v>0.19</v>
      </c>
      <c r="H11" s="7">
        <v>0.02</v>
      </c>
      <c r="K11" s="7">
        <v>0.01</v>
      </c>
      <c r="N11" s="7">
        <v>0.05</v>
      </c>
      <c r="Q11" s="7">
        <v>1.5</v>
      </c>
      <c r="T11" s="7">
        <v>1.5</v>
      </c>
      <c r="W11" s="7">
        <v>1.5</v>
      </c>
      <c r="Z11" s="7">
        <v>1.5</v>
      </c>
      <c r="AC11" s="7">
        <v>0.05</v>
      </c>
      <c r="AF11" s="7">
        <v>0.75</v>
      </c>
      <c r="AO11" s="9"/>
      <c r="AP11" s="9"/>
    </row>
    <row r="12" spans="1:42" x14ac:dyDescent="0.25">
      <c r="A12" s="7" t="s">
        <v>88</v>
      </c>
      <c r="B12" s="10">
        <v>1.5</v>
      </c>
      <c r="C12" s="10">
        <f>(IMLOG2(1000*B12)+IMLOG2(1000*B13))/2</f>
        <v>10.05074678538322</v>
      </c>
      <c r="D12" s="10"/>
      <c r="E12" s="10">
        <v>0.02</v>
      </c>
      <c r="F12" s="10">
        <f>(IMLOG2(1000*E12)+IMLOG2(1000*E13))/2</f>
        <v>4.9828921423310444</v>
      </c>
      <c r="G12" s="10"/>
      <c r="H12" s="10">
        <v>0.02</v>
      </c>
      <c r="I12" s="10">
        <f>(IMLOG2(1000*H12)+IMLOG2(1000*H13))/2</f>
        <v>4.32192809488736</v>
      </c>
      <c r="J12" s="9"/>
      <c r="K12" s="9"/>
      <c r="L12" s="9"/>
      <c r="M12" s="9"/>
      <c r="N12" s="10">
        <v>1.5</v>
      </c>
      <c r="O12" s="10">
        <f>(IMLOG2(1000*N12)+IMLOG2(1000*N13))/2</f>
        <v>8.5212999408564407</v>
      </c>
      <c r="P12" s="9"/>
      <c r="Q12" s="9"/>
      <c r="R12" s="9"/>
      <c r="S12" s="9"/>
      <c r="T12" s="10">
        <v>1.5</v>
      </c>
      <c r="U12" s="10">
        <f>(IMLOG2(1000*T12)+IMLOG2(1000*T13))/2</f>
        <v>10.5507467853832</v>
      </c>
      <c r="V12" s="10"/>
      <c r="W12" s="10">
        <v>0.19</v>
      </c>
      <c r="X12" s="10">
        <f>(IMLOG2(1000*W12)+IMLOG2(1000*W13))/2</f>
        <v>9.0603011968570755</v>
      </c>
      <c r="Y12" s="10"/>
      <c r="Z12" s="10">
        <v>1.5</v>
      </c>
      <c r="AA12" s="10">
        <f>(IMLOG2(1000*Z12)+IMLOG2(1000*Z13))/2</f>
        <v>10.5507467853832</v>
      </c>
      <c r="AB12" s="10"/>
      <c r="AC12" s="10">
        <v>0.05</v>
      </c>
      <c r="AD12" s="10">
        <f>(IMLOG2(1000*AC12)+IMLOG2(1000*AC13))/2</f>
        <v>5.6438561897747297</v>
      </c>
      <c r="AE12" s="10"/>
      <c r="AF12" s="10">
        <v>0.75</v>
      </c>
      <c r="AG12" s="10">
        <f>(IMLOG2(1000*AF12)+IMLOG2(1000*AF13))/2</f>
        <v>9.5507467853832395</v>
      </c>
      <c r="AO12" s="9"/>
      <c r="AP12" s="9"/>
    </row>
    <row r="13" spans="1:42" x14ac:dyDescent="0.25">
      <c r="B13" s="10">
        <v>0.75</v>
      </c>
      <c r="C13" s="10"/>
      <c r="D13" s="10"/>
      <c r="E13" s="10">
        <v>0.05</v>
      </c>
      <c r="F13" s="10"/>
      <c r="G13" s="10"/>
      <c r="H13" s="10">
        <v>0.02</v>
      </c>
      <c r="I13" s="10"/>
      <c r="J13" s="9"/>
      <c r="K13" s="9"/>
      <c r="L13" s="9"/>
      <c r="M13" s="9"/>
      <c r="N13" s="10">
        <v>0.09</v>
      </c>
      <c r="O13" s="10"/>
      <c r="P13" s="9"/>
      <c r="Q13" s="9"/>
      <c r="R13" s="9"/>
      <c r="S13" s="9"/>
      <c r="T13" s="10">
        <v>1.5</v>
      </c>
      <c r="U13" s="10"/>
      <c r="V13" s="10"/>
      <c r="W13" s="10">
        <v>1.5</v>
      </c>
      <c r="X13" s="10"/>
      <c r="Y13" s="10"/>
      <c r="Z13" s="10">
        <v>1.5</v>
      </c>
      <c r="AA13" s="10"/>
      <c r="AB13" s="10"/>
      <c r="AC13" s="10">
        <v>0.05</v>
      </c>
      <c r="AD13" s="10"/>
      <c r="AE13" s="10"/>
      <c r="AF13" s="10">
        <v>0.75</v>
      </c>
      <c r="AG13" s="10"/>
      <c r="AO13" s="9"/>
      <c r="AP13" s="9"/>
    </row>
    <row r="14" spans="1:42" x14ac:dyDescent="0.25">
      <c r="A14" s="7" t="s">
        <v>89</v>
      </c>
      <c r="B14" s="7">
        <v>1.5</v>
      </c>
      <c r="C14" s="9">
        <f>(IMLOG2(1000*B14)+IMLOG2(1000*B15))/2</f>
        <v>9.5603011968570755</v>
      </c>
      <c r="E14" s="7">
        <v>0.02</v>
      </c>
      <c r="F14" s="9">
        <f>(IMLOG2(1000*E14)+IMLOG2(1000*E15))/2</f>
        <v>4.32192809488736</v>
      </c>
      <c r="H14" s="7">
        <v>0.02</v>
      </c>
      <c r="I14" s="9">
        <f>(IMLOG2(1000*H14)+IMLOG2(1000*H15))/2</f>
        <v>4.32192809488736</v>
      </c>
      <c r="J14" s="9"/>
      <c r="K14" s="9"/>
      <c r="L14" s="9"/>
      <c r="M14" s="9"/>
      <c r="T14" s="7">
        <v>1.5</v>
      </c>
      <c r="U14" s="9">
        <f>(IMLOG2(1000*T14)+IMLOG2(1000*T15))/2</f>
        <v>10.5507467853832</v>
      </c>
      <c r="W14" s="7">
        <v>1.5</v>
      </c>
      <c r="X14" s="9">
        <f>(IMLOG2(1000*W14)+IMLOG2(1000*W15))/2</f>
        <v>10.05074678538322</v>
      </c>
      <c r="AC14" s="7">
        <v>0.01</v>
      </c>
      <c r="AD14" s="9">
        <f>(IMLOG2(1000*AC14)+IMLOG2(1000*AC15))/2</f>
        <v>3.32192809488736</v>
      </c>
      <c r="AF14" s="7">
        <v>0.75</v>
      </c>
      <c r="AG14" s="9">
        <f>(IMLOG2(1000*AF14)+IMLOG2(1000*AF15))/2</f>
        <v>9.5507467853832395</v>
      </c>
      <c r="AO14" s="9"/>
      <c r="AP14" s="9"/>
    </row>
    <row r="15" spans="1:42" x14ac:dyDescent="0.25">
      <c r="B15" s="7">
        <v>0.38</v>
      </c>
      <c r="E15" s="7">
        <v>0.02</v>
      </c>
      <c r="H15" s="7">
        <v>0.02</v>
      </c>
      <c r="J15" s="9"/>
      <c r="K15" s="9"/>
      <c r="L15" s="9"/>
      <c r="M15" s="9"/>
      <c r="T15" s="7">
        <v>1.5</v>
      </c>
      <c r="W15" s="7">
        <v>0.75</v>
      </c>
      <c r="AC15" s="7">
        <v>0.01</v>
      </c>
      <c r="AF15" s="7">
        <v>0.75</v>
      </c>
      <c r="AO15" s="9"/>
      <c r="AP15" s="9"/>
    </row>
    <row r="16" spans="1:42" x14ac:dyDescent="0.25">
      <c r="A16" s="7" t="s">
        <v>90</v>
      </c>
      <c r="B16" s="10">
        <v>1.5</v>
      </c>
      <c r="C16" s="10">
        <f>(IMLOG2(1000*B16)+IMLOG2(1000*B17))/2</f>
        <v>8.0973014875789655</v>
      </c>
      <c r="D16" s="9"/>
      <c r="E16" s="9"/>
      <c r="F16" s="9"/>
      <c r="G16" s="9"/>
      <c r="H16" s="10">
        <v>0.02</v>
      </c>
      <c r="I16" s="10">
        <f>(IMLOG2(1000*H16)+IMLOG2(1000*H17))/2</f>
        <v>4.32192809488736</v>
      </c>
      <c r="J16" s="9"/>
      <c r="K16" s="9"/>
      <c r="L16" s="9"/>
      <c r="M16" s="9"/>
      <c r="N16" s="9"/>
      <c r="O16" s="9"/>
      <c r="P16" s="9"/>
      <c r="Q16" s="9"/>
      <c r="R16" s="9"/>
      <c r="S16" s="9"/>
      <c r="T16" s="10">
        <v>0.75</v>
      </c>
      <c r="U16" s="10">
        <f>(IMLOG2(1000*T16)+IMLOG2(1000*T17))/2</f>
        <v>9.5507467853832395</v>
      </c>
      <c r="V16" s="10"/>
      <c r="W16" s="10">
        <v>1.5</v>
      </c>
      <c r="X16" s="10">
        <f>(IMLOG2(1000*W16)+IMLOG2(1000*W17))/2</f>
        <v>7.4363374401352802</v>
      </c>
      <c r="Y16" s="9"/>
      <c r="Z16" s="9"/>
      <c r="AA16" s="9"/>
      <c r="AB16" s="9"/>
      <c r="AC16" s="10">
        <v>0.02</v>
      </c>
      <c r="AD16" s="10">
        <f>(IMLOG2(1000*AC16)+IMLOG2(1000*AC17))/2</f>
        <v>5.4068905956085196</v>
      </c>
      <c r="AE16" s="10"/>
      <c r="AF16" s="10">
        <v>0.75</v>
      </c>
      <c r="AG16" s="10">
        <f>(IMLOG2(1000*AF16)+IMLOG2(1000*AF17))/2</f>
        <v>9.5507467853832395</v>
      </c>
      <c r="AO16" s="9"/>
      <c r="AP16" s="9"/>
    </row>
    <row r="17" spans="1:42" x14ac:dyDescent="0.25">
      <c r="B17" s="10">
        <v>0.05</v>
      </c>
      <c r="C17" s="10"/>
      <c r="D17" s="9"/>
      <c r="E17" s="9"/>
      <c r="F17" s="9"/>
      <c r="G17" s="9"/>
      <c r="H17" s="10">
        <v>0.02</v>
      </c>
      <c r="I17" s="10"/>
      <c r="J17" s="9"/>
      <c r="K17" s="9"/>
      <c r="L17" s="9"/>
      <c r="M17" s="9"/>
      <c r="N17" s="9"/>
      <c r="O17" s="9"/>
      <c r="P17" s="9"/>
      <c r="Q17" s="9"/>
      <c r="R17" s="9"/>
      <c r="S17" s="9"/>
      <c r="T17" s="10">
        <v>0.75</v>
      </c>
      <c r="U17" s="10"/>
      <c r="V17" s="10"/>
      <c r="W17" s="10">
        <v>0.02</v>
      </c>
      <c r="X17" s="10"/>
      <c r="Y17" s="9"/>
      <c r="Z17" s="9"/>
      <c r="AA17" s="9"/>
      <c r="AB17" s="9"/>
      <c r="AC17" s="10">
        <v>0.09</v>
      </c>
      <c r="AD17" s="10"/>
      <c r="AE17" s="10"/>
      <c r="AF17" s="10">
        <v>0.75</v>
      </c>
      <c r="AG17" s="10"/>
      <c r="AO17" s="9"/>
      <c r="AP17" s="9"/>
    </row>
    <row r="18" spans="1:42" x14ac:dyDescent="0.25">
      <c r="A18" s="7" t="s">
        <v>91</v>
      </c>
      <c r="B18" s="7">
        <v>1.5</v>
      </c>
      <c r="C18" s="9">
        <f>(IMLOG2(1000*B18)+IMLOG2(1000*B19))/2</f>
        <v>10.5507467853832</v>
      </c>
      <c r="D18" s="9"/>
      <c r="E18" s="9"/>
      <c r="F18" s="9"/>
      <c r="G18" s="9"/>
      <c r="J18" s="9"/>
      <c r="K18" s="9"/>
      <c r="L18" s="9"/>
      <c r="M18" s="9"/>
      <c r="N18" s="9"/>
      <c r="O18" s="9"/>
      <c r="P18" s="9"/>
      <c r="Q18" s="9"/>
      <c r="R18" s="9"/>
      <c r="S18" s="9"/>
      <c r="T18" s="7">
        <v>1.5</v>
      </c>
      <c r="U18" s="9">
        <f>(IMLOG2(1000*T18)+IMLOG2(1000*T19))/2</f>
        <v>10.5507467853832</v>
      </c>
      <c r="W18" s="7">
        <v>0.75</v>
      </c>
      <c r="X18" s="9">
        <f>(IMLOG2(1000*W18)+IMLOG2(1000*W19))/2</f>
        <v>7.597301487578985</v>
      </c>
      <c r="AC18" s="7">
        <v>0.01</v>
      </c>
      <c r="AD18" s="9">
        <f>(IMLOG2(1000*AC18)+IMLOG2(1000*AC19))/2</f>
        <v>3.82192809488736</v>
      </c>
      <c r="AO18" s="9"/>
      <c r="AP18" s="9"/>
    </row>
    <row r="19" spans="1:42" x14ac:dyDescent="0.25">
      <c r="B19" s="7">
        <v>1.5</v>
      </c>
      <c r="D19" s="9"/>
      <c r="E19" s="9"/>
      <c r="F19" s="9"/>
      <c r="G19" s="9"/>
      <c r="J19" s="9"/>
      <c r="K19" s="9"/>
      <c r="L19" s="9"/>
      <c r="M19" s="9"/>
      <c r="N19" s="9"/>
      <c r="O19" s="9"/>
      <c r="P19" s="9"/>
      <c r="Q19" s="9"/>
      <c r="R19" s="9"/>
      <c r="S19" s="9"/>
      <c r="T19" s="7">
        <v>1.5</v>
      </c>
      <c r="W19" s="7">
        <v>0.05</v>
      </c>
      <c r="AC19" s="7">
        <v>0.02</v>
      </c>
      <c r="AO19" s="9"/>
      <c r="AP19" s="9"/>
    </row>
    <row r="20" spans="1:42" x14ac:dyDescent="0.25">
      <c r="A20" s="7" t="s">
        <v>92</v>
      </c>
      <c r="B20" s="10">
        <v>0.75</v>
      </c>
      <c r="C20" s="10">
        <f>(IMLOG2(1000*B20)+IMLOG2(1000*B21))/2</f>
        <v>10.05074678538322</v>
      </c>
      <c r="D20" s="9"/>
      <c r="E20" s="9"/>
      <c r="F20" s="9"/>
      <c r="G20" s="9"/>
      <c r="H20" s="9"/>
      <c r="I20" s="9"/>
      <c r="J20" s="9"/>
      <c r="K20" s="9"/>
      <c r="L20" s="9"/>
      <c r="M20" s="9"/>
      <c r="N20" s="9"/>
      <c r="O20" s="9"/>
      <c r="P20" s="9"/>
      <c r="Q20" s="9"/>
      <c r="R20" s="9"/>
      <c r="S20" s="9"/>
      <c r="T20" s="10">
        <v>1.5</v>
      </c>
      <c r="U20" s="10">
        <f>(IMLOG2(1000*T20)+IMLOG2(1000*T21))/2</f>
        <v>7.4363374401352802</v>
      </c>
      <c r="V20" s="9"/>
      <c r="W20" s="9"/>
      <c r="X20" s="9"/>
      <c r="Y20" s="9"/>
      <c r="Z20" s="9"/>
      <c r="AA20" s="9"/>
      <c r="AB20" s="9"/>
      <c r="AC20" s="10">
        <v>0.01</v>
      </c>
      <c r="AD20" s="10">
        <f>(IMLOG2(1000*AC20)+IMLOG2(1000*AC21))/2</f>
        <v>3.32192809488736</v>
      </c>
      <c r="AE20" s="9"/>
      <c r="AF20" s="9"/>
      <c r="AG20" s="9"/>
      <c r="AH20" s="9"/>
      <c r="AI20" s="9"/>
      <c r="AJ20" s="9"/>
      <c r="AO20" s="9"/>
      <c r="AP20" s="9"/>
    </row>
    <row r="21" spans="1:42" x14ac:dyDescent="0.25">
      <c r="B21" s="10">
        <v>1.5</v>
      </c>
      <c r="C21" s="10"/>
      <c r="D21" s="9"/>
      <c r="E21" s="9"/>
      <c r="F21" s="9"/>
      <c r="G21" s="9"/>
      <c r="H21" s="9"/>
      <c r="I21" s="9"/>
      <c r="J21" s="9"/>
      <c r="K21" s="9"/>
      <c r="L21" s="9"/>
      <c r="M21" s="9"/>
      <c r="N21" s="9"/>
      <c r="O21" s="9"/>
      <c r="P21" s="9"/>
      <c r="Q21" s="9"/>
      <c r="R21" s="9"/>
      <c r="S21" s="9"/>
      <c r="T21" s="10">
        <v>0.02</v>
      </c>
      <c r="U21" s="10"/>
      <c r="V21" s="9"/>
      <c r="W21" s="9"/>
      <c r="X21" s="9"/>
      <c r="Y21" s="9"/>
      <c r="Z21" s="9"/>
      <c r="AA21" s="9"/>
      <c r="AB21" s="9"/>
      <c r="AC21" s="10">
        <v>0.01</v>
      </c>
      <c r="AD21" s="10"/>
      <c r="AE21" s="9"/>
      <c r="AF21" s="9"/>
      <c r="AG21" s="9"/>
      <c r="AH21" s="9"/>
      <c r="AI21" s="9"/>
      <c r="AJ21" s="9"/>
      <c r="AO21" s="9"/>
      <c r="AP21" s="9"/>
    </row>
    <row r="22" spans="1:42" x14ac:dyDescent="0.25">
      <c r="A22" s="7" t="s">
        <v>93</v>
      </c>
      <c r="B22" s="7">
        <v>1.5</v>
      </c>
      <c r="C22" s="9">
        <f>(IMLOG2(1000*B22)+IMLOG2(1000*B23))/2</f>
        <v>8.0973014875789655</v>
      </c>
      <c r="AE22" s="9"/>
      <c r="AF22" s="9"/>
      <c r="AG22" s="9"/>
      <c r="AH22" s="9"/>
      <c r="AI22" s="9"/>
      <c r="AJ22" s="9"/>
      <c r="AO22" s="9"/>
      <c r="AP22" s="9"/>
    </row>
    <row r="23" spans="1:42" x14ac:dyDescent="0.25">
      <c r="B23" s="7">
        <v>0.05</v>
      </c>
      <c r="AE23" s="9"/>
      <c r="AF23" s="9"/>
      <c r="AG23" s="9"/>
      <c r="AH23" s="9"/>
      <c r="AI23" s="9"/>
      <c r="AJ23" s="9"/>
      <c r="AO23" s="9"/>
      <c r="AP23" s="9"/>
    </row>
    <row r="24" spans="1:42" x14ac:dyDescent="0.25">
      <c r="A24" s="7" t="s">
        <v>94</v>
      </c>
      <c r="B24" s="10">
        <v>0.38</v>
      </c>
      <c r="C24" s="10">
        <f>(IMLOG2(1000*B24)+IMLOG2(1000*B25))/2</f>
        <v>9.5603011968570755</v>
      </c>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O24" s="9"/>
      <c r="AP24" s="9"/>
    </row>
    <row r="25" spans="1:42" x14ac:dyDescent="0.25">
      <c r="B25" s="10">
        <v>1.5</v>
      </c>
      <c r="C25" s="10"/>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O25" s="9"/>
      <c r="AP25" s="9"/>
    </row>
    <row r="26" spans="1:42" x14ac:dyDescent="0.25">
      <c r="A26" s="7" t="s">
        <v>95</v>
      </c>
      <c r="B26" s="7">
        <v>0.75</v>
      </c>
      <c r="C26" s="9">
        <f>(IMLOG2(1000*B26)+IMLOG2(1000*B27))/2</f>
        <v>10.05074678538322</v>
      </c>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O26" s="9"/>
      <c r="AP26" s="9"/>
    </row>
    <row r="27" spans="1:42" x14ac:dyDescent="0.25">
      <c r="B27" s="7">
        <v>1.5</v>
      </c>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O27" s="9"/>
      <c r="AP27" s="9"/>
    </row>
    <row r="28" spans="1:42" x14ac:dyDescent="0.25">
      <c r="A28" s="7" t="s">
        <v>96</v>
      </c>
      <c r="B28" s="10">
        <v>0.19</v>
      </c>
      <c r="C28" s="10">
        <f>(IMLOG2(1000*B28)+IMLOG2(1000*B29))/2</f>
        <v>9.0603011968570755</v>
      </c>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O28" s="9"/>
      <c r="AP28" s="9"/>
    </row>
    <row r="29" spans="1:42" x14ac:dyDescent="0.25">
      <c r="B29" s="10">
        <v>1.5</v>
      </c>
      <c r="C29" s="10"/>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O29" s="9"/>
      <c r="AP29" s="9"/>
    </row>
    <row r="30" spans="1:42" x14ac:dyDescent="0.25">
      <c r="A30" s="7" t="s">
        <v>97</v>
      </c>
      <c r="B30" s="7">
        <v>0.38</v>
      </c>
      <c r="C30" s="9">
        <f>(IMLOG2(1000*B30)+IMLOG2(1000*B31))/2</f>
        <v>9.060301196857095</v>
      </c>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O30" s="9"/>
      <c r="AP30" s="9"/>
    </row>
    <row r="31" spans="1:42" x14ac:dyDescent="0.25">
      <c r="B31" s="7">
        <v>0.75</v>
      </c>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O31" s="9"/>
      <c r="AP31" s="9"/>
    </row>
    <row r="32" spans="1:42" x14ac:dyDescent="0.25">
      <c r="A32" s="7" t="s">
        <v>98</v>
      </c>
      <c r="B32" s="10">
        <v>0.75</v>
      </c>
      <c r="C32" s="10">
        <f>(IMLOG2(1000*B32)+IMLOG2(1000*B33))/2</f>
        <v>8.560301196857095</v>
      </c>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O32" s="9"/>
      <c r="AP32" s="9"/>
    </row>
    <row r="33" spans="2:36" x14ac:dyDescent="0.25">
      <c r="B33" s="10">
        <v>0.19</v>
      </c>
      <c r="C33" s="10"/>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523393-7C4D-431A-8062-6998CD650E8E}">
  <dimension ref="A1:E24"/>
  <sheetViews>
    <sheetView workbookViewId="0"/>
  </sheetViews>
  <sheetFormatPr defaultColWidth="9" defaultRowHeight="15" x14ac:dyDescent="0.25"/>
  <cols>
    <col min="1" max="16384" width="9" style="1"/>
  </cols>
  <sheetData>
    <row r="1" spans="1:5" x14ac:dyDescent="0.25">
      <c r="A1" s="1" t="s">
        <v>142</v>
      </c>
    </row>
    <row r="3" spans="1:5" x14ac:dyDescent="0.25">
      <c r="B3" s="2" t="s">
        <v>4</v>
      </c>
      <c r="C3" s="2" t="s">
        <v>104</v>
      </c>
      <c r="D3" s="2" t="s">
        <v>105</v>
      </c>
      <c r="E3" s="2" t="s">
        <v>106</v>
      </c>
    </row>
    <row r="4" spans="1:5" x14ac:dyDescent="0.25">
      <c r="A4" s="1" t="s">
        <v>7</v>
      </c>
      <c r="B4" s="5"/>
      <c r="C4" s="5"/>
      <c r="D4" s="5"/>
      <c r="E4" s="5"/>
    </row>
    <row r="5" spans="1:5" x14ac:dyDescent="0.25">
      <c r="A5" s="1" t="s">
        <v>60</v>
      </c>
      <c r="B5" s="5">
        <v>12.5</v>
      </c>
      <c r="C5" s="5">
        <v>14</v>
      </c>
      <c r="D5" s="5">
        <v>14</v>
      </c>
      <c r="E5" s="5">
        <v>14</v>
      </c>
    </row>
    <row r="6" spans="1:5" x14ac:dyDescent="0.25">
      <c r="B6" s="5">
        <v>14.25</v>
      </c>
      <c r="C6" s="5">
        <v>15</v>
      </c>
      <c r="D6" s="5">
        <v>14.5</v>
      </c>
      <c r="E6" s="5">
        <v>14.75</v>
      </c>
    </row>
    <row r="7" spans="1:5" x14ac:dyDescent="0.25">
      <c r="B7" s="5">
        <v>13</v>
      </c>
      <c r="C7" s="5">
        <v>14.75</v>
      </c>
      <c r="D7" s="5">
        <v>15</v>
      </c>
      <c r="E7" s="5">
        <v>14</v>
      </c>
    </row>
    <row r="8" spans="1:5" x14ac:dyDescent="0.25">
      <c r="B8" s="5">
        <v>13.5</v>
      </c>
    </row>
    <row r="9" spans="1:5" x14ac:dyDescent="0.25">
      <c r="A9" s="1" t="s">
        <v>57</v>
      </c>
      <c r="B9" s="5">
        <f>AVERAGE(B5:B8)</f>
        <v>13.3125</v>
      </c>
      <c r="C9" s="5">
        <f>AVERAGE(C5:C7)</f>
        <v>14.583333333333334</v>
      </c>
      <c r="D9" s="5">
        <f>AVERAGE(D5:D7)</f>
        <v>14.5</v>
      </c>
      <c r="E9" s="5">
        <f>AVERAGE(E5:E7)</f>
        <v>14.25</v>
      </c>
    </row>
    <row r="10" spans="1:5" x14ac:dyDescent="0.25">
      <c r="A10" s="1" t="s">
        <v>58</v>
      </c>
      <c r="B10" s="5">
        <f>_xlfn.STDEV.S(B5:B8)</f>
        <v>0.74651970279870483</v>
      </c>
      <c r="C10" s="5">
        <f>_xlfn.STDEV.S(C5:C7)</f>
        <v>0.52041649986653316</v>
      </c>
      <c r="D10" s="5">
        <f>_xlfn.STDEV.S(D5:D7)</f>
        <v>0.5</v>
      </c>
      <c r="E10" s="5">
        <f>_xlfn.STDEV.S(E5:E7)</f>
        <v>0.4330127018922193</v>
      </c>
    </row>
    <row r="12" spans="1:5" x14ac:dyDescent="0.25">
      <c r="A12" s="1" t="s">
        <v>59</v>
      </c>
      <c r="B12" s="5">
        <v>9.5</v>
      </c>
      <c r="C12" s="5">
        <v>12</v>
      </c>
      <c r="D12" s="5">
        <v>11.75</v>
      </c>
      <c r="E12" s="5">
        <v>11.5</v>
      </c>
    </row>
    <row r="13" spans="1:5" x14ac:dyDescent="0.25">
      <c r="B13" s="5">
        <v>11</v>
      </c>
      <c r="C13" s="5">
        <v>12.5</v>
      </c>
      <c r="D13" s="5">
        <v>11.5</v>
      </c>
      <c r="E13" s="5">
        <v>11.5</v>
      </c>
    </row>
    <row r="14" spans="1:5" x14ac:dyDescent="0.25">
      <c r="B14" s="5">
        <v>9.25</v>
      </c>
      <c r="C14" s="5">
        <v>12</v>
      </c>
      <c r="D14" s="5">
        <v>12.5</v>
      </c>
      <c r="E14" s="5">
        <v>12</v>
      </c>
    </row>
    <row r="15" spans="1:5" x14ac:dyDescent="0.25">
      <c r="B15" s="5">
        <v>10</v>
      </c>
    </row>
    <row r="16" spans="1:5" x14ac:dyDescent="0.25">
      <c r="A16" s="1" t="s">
        <v>57</v>
      </c>
      <c r="B16" s="5">
        <f>AVERAGE(B12:B15)</f>
        <v>9.9375</v>
      </c>
      <c r="C16" s="5">
        <f>AVERAGE(C12:C14)</f>
        <v>12.166666666666666</v>
      </c>
      <c r="D16" s="5">
        <f>AVERAGE(D12:D14)</f>
        <v>11.916666666666666</v>
      </c>
      <c r="E16" s="5">
        <f>AVERAGE(E12:E14)</f>
        <v>11.666666666666666</v>
      </c>
    </row>
    <row r="17" spans="1:5" x14ac:dyDescent="0.25">
      <c r="A17" s="1" t="s">
        <v>58</v>
      </c>
      <c r="B17" s="5">
        <f>_xlfn.STDEV.S(B12:B15)</f>
        <v>0.77392398420861297</v>
      </c>
      <c r="C17" s="5">
        <f>_xlfn.STDEV.S(C12:C14)</f>
        <v>0.28867513459481292</v>
      </c>
      <c r="D17" s="5">
        <f>_xlfn.STDEV.S(D12:D14)</f>
        <v>0.52041649986653316</v>
      </c>
      <c r="E17" s="5">
        <f>_xlfn.STDEV.S(E12:E14)</f>
        <v>0.28867513459481292</v>
      </c>
    </row>
    <row r="18" spans="1:5" x14ac:dyDescent="0.25">
      <c r="B18" s="5"/>
      <c r="C18" s="5"/>
      <c r="D18" s="5"/>
      <c r="E18" s="5"/>
    </row>
    <row r="19" spans="1:5" x14ac:dyDescent="0.25">
      <c r="A19" s="1" t="s">
        <v>61</v>
      </c>
      <c r="B19" s="5">
        <v>8.5</v>
      </c>
      <c r="C19" s="5">
        <v>10</v>
      </c>
      <c r="D19" s="5">
        <v>10</v>
      </c>
      <c r="E19" s="5">
        <v>9.5</v>
      </c>
    </row>
    <row r="20" spans="1:5" x14ac:dyDescent="0.25">
      <c r="B20" s="5">
        <v>9</v>
      </c>
      <c r="C20" s="5">
        <v>10</v>
      </c>
      <c r="D20" s="5">
        <v>10</v>
      </c>
      <c r="E20" s="5">
        <v>11</v>
      </c>
    </row>
    <row r="21" spans="1:5" x14ac:dyDescent="0.25">
      <c r="B21" s="5">
        <v>7.9</v>
      </c>
      <c r="C21" s="5">
        <v>10</v>
      </c>
      <c r="D21" s="5">
        <v>10.5</v>
      </c>
      <c r="E21" s="5">
        <v>10</v>
      </c>
    </row>
    <row r="22" spans="1:5" x14ac:dyDescent="0.25">
      <c r="B22" s="5">
        <v>8.25</v>
      </c>
    </row>
    <row r="23" spans="1:5" x14ac:dyDescent="0.25">
      <c r="A23" s="1" t="s">
        <v>57</v>
      </c>
      <c r="B23" s="5">
        <f>AVERAGE(B19:B22)</f>
        <v>8.4124999999999996</v>
      </c>
      <c r="C23" s="5">
        <f>AVERAGE(C19:C21)</f>
        <v>10</v>
      </c>
      <c r="D23" s="5">
        <f>AVERAGE(D19:D21)</f>
        <v>10.166666666666666</v>
      </c>
      <c r="E23" s="5">
        <f>AVERAGE(E19:E21)</f>
        <v>10.166666666666666</v>
      </c>
    </row>
    <row r="24" spans="1:5" x14ac:dyDescent="0.25">
      <c r="A24" s="1" t="s">
        <v>58</v>
      </c>
      <c r="B24" s="5">
        <f>_xlfn.STDEV.S(B19:B22)</f>
        <v>0.4625563028792638</v>
      </c>
      <c r="C24" s="5">
        <f>_xlfn.STDEV.S(C19:C21)</f>
        <v>0</v>
      </c>
      <c r="D24" s="5">
        <f>_xlfn.STDEV.S(D19:D21)</f>
        <v>0.28867513459481292</v>
      </c>
      <c r="E24" s="5">
        <f>_xlfn.STDEV.S(E19:E21)</f>
        <v>0.76376261582597338</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55E571-68F6-482E-8DD1-B5238990FEE6}">
  <dimension ref="A1:E21"/>
  <sheetViews>
    <sheetView workbookViewId="0"/>
  </sheetViews>
  <sheetFormatPr defaultColWidth="9" defaultRowHeight="15" x14ac:dyDescent="0.25"/>
  <cols>
    <col min="1" max="16384" width="9" style="1"/>
  </cols>
  <sheetData>
    <row r="1" spans="1:5" x14ac:dyDescent="0.25">
      <c r="A1" s="1" t="s">
        <v>143</v>
      </c>
    </row>
    <row r="3" spans="1:5" x14ac:dyDescent="0.25">
      <c r="B3" s="2" t="s">
        <v>4</v>
      </c>
      <c r="C3" s="2" t="s">
        <v>104</v>
      </c>
      <c r="D3" s="2" t="s">
        <v>105</v>
      </c>
      <c r="E3" s="2" t="s">
        <v>106</v>
      </c>
    </row>
    <row r="4" spans="1:5" x14ac:dyDescent="0.25">
      <c r="A4" s="1" t="s">
        <v>8</v>
      </c>
    </row>
    <row r="5" spans="1:5" x14ac:dyDescent="0.25">
      <c r="A5" s="1" t="s">
        <v>61</v>
      </c>
      <c r="B5" s="1">
        <v>17.899999999999999</v>
      </c>
      <c r="C5" s="1">
        <v>17</v>
      </c>
      <c r="D5" s="1">
        <v>18</v>
      </c>
      <c r="E5" s="1">
        <v>16</v>
      </c>
    </row>
    <row r="6" spans="1:5" x14ac:dyDescent="0.25">
      <c r="B6" s="1">
        <v>16</v>
      </c>
      <c r="C6" s="1">
        <v>15.75</v>
      </c>
      <c r="D6" s="1">
        <v>15.75</v>
      </c>
      <c r="E6" s="1">
        <v>16.5</v>
      </c>
    </row>
    <row r="7" spans="1:5" x14ac:dyDescent="0.25">
      <c r="B7" s="1">
        <v>16.75</v>
      </c>
      <c r="C7" s="1">
        <v>16.75</v>
      </c>
      <c r="D7" s="1">
        <v>16.5</v>
      </c>
      <c r="E7" s="1">
        <v>16.75</v>
      </c>
    </row>
    <row r="8" spans="1:5" x14ac:dyDescent="0.25">
      <c r="A8" s="1" t="s">
        <v>57</v>
      </c>
      <c r="B8" s="1">
        <f>AVERAGE(B5:B7)</f>
        <v>16.883333333333333</v>
      </c>
      <c r="C8" s="1">
        <f>AVERAGE(C5:C7)</f>
        <v>16.5</v>
      </c>
      <c r="D8" s="1">
        <f>AVERAGE(D5:D7)</f>
        <v>16.75</v>
      </c>
      <c r="E8" s="1">
        <f>AVERAGE(E5:E7)</f>
        <v>16.416666666666668</v>
      </c>
    </row>
    <row r="9" spans="1:5" x14ac:dyDescent="0.25">
      <c r="A9" s="1" t="s">
        <v>58</v>
      </c>
      <c r="B9" s="1">
        <f>_xlfn.STDEV.S(B5:B7)</f>
        <v>0.95699181466370542</v>
      </c>
      <c r="C9" s="1">
        <f>_xlfn.STDEV.S(C5:C7)</f>
        <v>0.66143782776614768</v>
      </c>
      <c r="D9" s="1">
        <f>_xlfn.STDEV.S(D5:D7)</f>
        <v>1.14564392373896</v>
      </c>
      <c r="E9" s="1">
        <f>_xlfn.STDEV.S(E5:E7)</f>
        <v>0.38188130791298669</v>
      </c>
    </row>
    <row r="11" spans="1:5" x14ac:dyDescent="0.25">
      <c r="A11" s="1" t="s">
        <v>62</v>
      </c>
      <c r="B11" s="1">
        <v>13</v>
      </c>
      <c r="C11" s="1">
        <v>13</v>
      </c>
      <c r="D11" s="1">
        <v>13.5</v>
      </c>
      <c r="E11" s="1">
        <v>13</v>
      </c>
    </row>
    <row r="12" spans="1:5" x14ac:dyDescent="0.25">
      <c r="B12" s="1">
        <v>13.5</v>
      </c>
      <c r="C12" s="1">
        <v>13</v>
      </c>
      <c r="D12" s="1">
        <v>12.75</v>
      </c>
      <c r="E12" s="1">
        <v>13.5</v>
      </c>
    </row>
    <row r="13" spans="1:5" x14ac:dyDescent="0.25">
      <c r="B13" s="1">
        <v>13.9</v>
      </c>
      <c r="C13" s="1">
        <v>14</v>
      </c>
      <c r="D13" s="1">
        <v>14</v>
      </c>
      <c r="E13" s="1">
        <v>13.75</v>
      </c>
    </row>
    <row r="14" spans="1:5" x14ac:dyDescent="0.25">
      <c r="A14" s="1" t="s">
        <v>57</v>
      </c>
      <c r="B14" s="1">
        <f>AVERAGE(B11:B13)</f>
        <v>13.466666666666667</v>
      </c>
      <c r="C14" s="1">
        <f>AVERAGE(C11:C13)</f>
        <v>13.333333333333334</v>
      </c>
      <c r="D14" s="1">
        <f>AVERAGE(D11:D13)</f>
        <v>13.416666666666666</v>
      </c>
      <c r="E14" s="1">
        <f>AVERAGE(E11:E13)</f>
        <v>13.416666666666666</v>
      </c>
    </row>
    <row r="15" spans="1:5" x14ac:dyDescent="0.25">
      <c r="A15" s="1" t="s">
        <v>58</v>
      </c>
      <c r="B15" s="1">
        <f>_xlfn.STDEV.S(B11:B13)</f>
        <v>0.45092497528228959</v>
      </c>
      <c r="C15" s="1">
        <f>_xlfn.STDEV.S(C11:C13)</f>
        <v>0.57735026918962573</v>
      </c>
      <c r="D15" s="1">
        <f>_xlfn.STDEV.S(D11:D13)</f>
        <v>0.62915286960589578</v>
      </c>
      <c r="E15" s="1">
        <f>_xlfn.STDEV.S(E11:E13)</f>
        <v>0.38188130791298663</v>
      </c>
    </row>
    <row r="17" spans="1:5" x14ac:dyDescent="0.25">
      <c r="A17" s="1" t="s">
        <v>63</v>
      </c>
      <c r="B17" s="1">
        <v>11</v>
      </c>
      <c r="C17" s="1">
        <v>11</v>
      </c>
      <c r="D17" s="1">
        <v>11</v>
      </c>
      <c r="E17" s="1">
        <v>11</v>
      </c>
    </row>
    <row r="18" spans="1:5" x14ac:dyDescent="0.25">
      <c r="B18" s="1">
        <v>11</v>
      </c>
      <c r="C18" s="1">
        <v>11</v>
      </c>
      <c r="D18" s="1">
        <v>11</v>
      </c>
      <c r="E18" s="1">
        <v>11</v>
      </c>
    </row>
    <row r="19" spans="1:5" x14ac:dyDescent="0.25">
      <c r="B19" s="1">
        <v>11.4</v>
      </c>
      <c r="C19" s="1">
        <v>12</v>
      </c>
      <c r="D19" s="1">
        <v>12</v>
      </c>
      <c r="E19" s="1">
        <v>11.5</v>
      </c>
    </row>
    <row r="20" spans="1:5" x14ac:dyDescent="0.25">
      <c r="A20" s="1" t="s">
        <v>57</v>
      </c>
      <c r="B20" s="1">
        <f>AVERAGE(B17:B19)</f>
        <v>11.133333333333333</v>
      </c>
      <c r="C20" s="1">
        <f>AVERAGE(C17:C19)</f>
        <v>11.333333333333334</v>
      </c>
      <c r="D20" s="1">
        <f>AVERAGE(D17:D19)</f>
        <v>11.333333333333334</v>
      </c>
      <c r="E20" s="1">
        <f>AVERAGE(E17:E19)</f>
        <v>11.166666666666666</v>
      </c>
    </row>
    <row r="21" spans="1:5" x14ac:dyDescent="0.25">
      <c r="A21" s="1" t="s">
        <v>58</v>
      </c>
      <c r="B21" s="1">
        <f>_xlfn.STDEV.S(B17:B19)</f>
        <v>0.23094010767585052</v>
      </c>
      <c r="C21" s="1">
        <f>_xlfn.STDEV.S(C17:C19)</f>
        <v>0.57735026918962573</v>
      </c>
      <c r="D21" s="1">
        <f>_xlfn.STDEV.S(D17:D19)</f>
        <v>0.57735026918962573</v>
      </c>
      <c r="E21" s="1">
        <f>_xlfn.STDEV.S(E17:E19)</f>
        <v>0.28867513459481292</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F9CB2E-43A5-4F77-BDDA-FE2CC904E3D5}">
  <dimension ref="A1:O33"/>
  <sheetViews>
    <sheetView workbookViewId="0"/>
  </sheetViews>
  <sheetFormatPr defaultColWidth="9" defaultRowHeight="15" x14ac:dyDescent="0.25"/>
  <cols>
    <col min="1" max="16384" width="9" style="7"/>
  </cols>
  <sheetData>
    <row r="1" spans="1:15" x14ac:dyDescent="0.25">
      <c r="A1" s="7" t="s">
        <v>117</v>
      </c>
    </row>
    <row r="3" spans="1:15" x14ac:dyDescent="0.25">
      <c r="B3" s="8" t="s">
        <v>4</v>
      </c>
      <c r="C3" s="8" t="s">
        <v>28</v>
      </c>
      <c r="D3" s="8"/>
      <c r="E3" s="8" t="s">
        <v>104</v>
      </c>
      <c r="F3" s="8" t="s">
        <v>28</v>
      </c>
      <c r="G3" s="8"/>
      <c r="H3" s="8" t="s">
        <v>105</v>
      </c>
      <c r="I3" s="8" t="s">
        <v>28</v>
      </c>
      <c r="J3" s="8"/>
      <c r="K3" s="8" t="s">
        <v>106</v>
      </c>
      <c r="L3" s="8" t="s">
        <v>28</v>
      </c>
      <c r="M3" s="8"/>
      <c r="N3" s="8" t="s">
        <v>14</v>
      </c>
      <c r="O3" s="8" t="s">
        <v>28</v>
      </c>
    </row>
    <row r="4" spans="1:15" x14ac:dyDescent="0.25">
      <c r="A4" s="7" t="s">
        <v>85</v>
      </c>
      <c r="B4" s="10">
        <v>0.75</v>
      </c>
      <c r="C4" s="10">
        <f>(IMLOG2(1000*B4)+IMLOG2(1000*B5))/2</f>
        <v>8.0212999408564603</v>
      </c>
      <c r="D4" s="10"/>
      <c r="E4" s="10">
        <v>0.01</v>
      </c>
      <c r="F4" s="10">
        <f>(IMLOG2(1000*E4)+IMLOG2(1000*E5))/2</f>
        <v>3.32192809488736</v>
      </c>
      <c r="G4" s="10"/>
      <c r="H4" s="10">
        <v>0.05</v>
      </c>
      <c r="I4" s="10">
        <f>(IMLOG2(1000*H4)+IMLOG2(1000*H5))/2</f>
        <v>4.4828921423310444</v>
      </c>
      <c r="J4" s="10"/>
      <c r="K4" s="10">
        <v>0.01</v>
      </c>
      <c r="L4" s="10">
        <f>(IMLOG2(1000*K4)+IMLOG2(1000*K5))/2</f>
        <v>3.82192809488736</v>
      </c>
      <c r="M4" s="10"/>
      <c r="N4" s="10">
        <v>0.02</v>
      </c>
      <c r="O4" s="10">
        <f>(IMLOG2(1000*N4)+IMLOG2(1000*N5))/2</f>
        <v>3.82192809488736</v>
      </c>
    </row>
    <row r="5" spans="1:15" x14ac:dyDescent="0.25">
      <c r="B5" s="10">
        <v>0.09</v>
      </c>
      <c r="C5" s="10"/>
      <c r="D5" s="10"/>
      <c r="E5" s="10">
        <v>0.01</v>
      </c>
      <c r="F5" s="10"/>
      <c r="G5" s="10"/>
      <c r="H5" s="10">
        <v>0.01</v>
      </c>
      <c r="I5" s="10"/>
      <c r="J5" s="10"/>
      <c r="K5" s="10">
        <v>0.02</v>
      </c>
      <c r="L5" s="10"/>
      <c r="M5" s="10"/>
      <c r="N5" s="10">
        <v>0.01</v>
      </c>
      <c r="O5" s="10"/>
    </row>
    <row r="6" spans="1:15" x14ac:dyDescent="0.25">
      <c r="A6" s="7" t="s">
        <v>84</v>
      </c>
      <c r="B6" s="7">
        <v>0.75</v>
      </c>
      <c r="C6" s="9">
        <f>(IMLOG2(1000*B6)+IMLOG2(1000*B7))/2</f>
        <v>10.05074678538322</v>
      </c>
      <c r="E6" s="7">
        <v>0.05</v>
      </c>
      <c r="F6" s="9">
        <f>(IMLOG2(1000*E6)+IMLOG2(1000*E7))/2</f>
        <v>5.6438561897747297</v>
      </c>
      <c r="H6" s="7">
        <v>1.5</v>
      </c>
      <c r="I6" s="9">
        <f>(IMLOG2(1000*H6)+IMLOG2(1000*H7))/2</f>
        <v>10.05074678538322</v>
      </c>
      <c r="K6" s="7">
        <v>0.01</v>
      </c>
      <c r="L6" s="9">
        <f>(IMLOG2(1000*K6)+IMLOG2(1000*K7))/2</f>
        <v>3.32192809488736</v>
      </c>
      <c r="N6" s="7">
        <v>0.01</v>
      </c>
      <c r="O6" s="9">
        <f>(IMLOG2(1000*N6)+IMLOG2(1000*N7))/2</f>
        <v>3.32192809488736</v>
      </c>
    </row>
    <row r="7" spans="1:15" x14ac:dyDescent="0.25">
      <c r="B7" s="7">
        <v>1.5</v>
      </c>
      <c r="E7" s="7">
        <v>0.05</v>
      </c>
      <c r="H7" s="7">
        <v>0.75</v>
      </c>
      <c r="K7" s="7">
        <v>0.01</v>
      </c>
      <c r="N7" s="7">
        <v>0.01</v>
      </c>
    </row>
    <row r="8" spans="1:15" x14ac:dyDescent="0.25">
      <c r="A8" s="7" t="s">
        <v>86</v>
      </c>
      <c r="B8" s="10">
        <v>1.5</v>
      </c>
      <c r="C8" s="10">
        <f>(IMLOG2(1000*B8)+IMLOG2(1000*B9))/2</f>
        <v>10.05074678538322</v>
      </c>
      <c r="D8" s="10"/>
      <c r="E8" s="10">
        <v>0.09</v>
      </c>
      <c r="F8" s="10">
        <f>(IMLOG2(1000*E8)+IMLOG2(1000*E9))/2</f>
        <v>6.0678546430522049</v>
      </c>
      <c r="G8" s="10"/>
      <c r="H8" s="10">
        <v>0.05</v>
      </c>
      <c r="I8" s="10">
        <f>(IMLOG2(1000*H8)+IMLOG2(1000*H9))/2</f>
        <v>5.6438561897747297</v>
      </c>
      <c r="J8" s="10"/>
      <c r="K8" s="10">
        <v>0.05</v>
      </c>
      <c r="L8" s="10">
        <f>(IMLOG2(1000*K8)+IMLOG2(1000*K9))/2</f>
        <v>5.6438561897747297</v>
      </c>
      <c r="M8" s="10"/>
      <c r="N8" s="10">
        <v>0.02</v>
      </c>
      <c r="O8" s="10">
        <f>(IMLOG2(1000*N8)+IMLOG2(1000*N9))/2</f>
        <v>4.32192809488736</v>
      </c>
    </row>
    <row r="9" spans="1:15" x14ac:dyDescent="0.25">
      <c r="B9" s="10">
        <v>0.75</v>
      </c>
      <c r="C9" s="10"/>
      <c r="D9" s="10"/>
      <c r="E9" s="10">
        <v>0.05</v>
      </c>
      <c r="F9" s="10"/>
      <c r="G9" s="10"/>
      <c r="H9" s="10">
        <v>0.05</v>
      </c>
      <c r="I9" s="10"/>
      <c r="J9" s="10"/>
      <c r="K9" s="10">
        <v>0.05</v>
      </c>
      <c r="L9" s="10"/>
      <c r="M9" s="10"/>
      <c r="N9" s="10">
        <v>0.02</v>
      </c>
      <c r="O9" s="10"/>
    </row>
    <row r="10" spans="1:15" x14ac:dyDescent="0.25">
      <c r="A10" s="7" t="s">
        <v>87</v>
      </c>
      <c r="B10" s="7">
        <v>0.38</v>
      </c>
      <c r="C10" s="9">
        <f>(IMLOG2(1000*B10)+IMLOG2(1000*B11))/2</f>
        <v>8.5698556083309505</v>
      </c>
      <c r="E10" s="7">
        <v>0.05</v>
      </c>
      <c r="F10" s="9">
        <f>(IMLOG2(1000*E10)+IMLOG2(1000*E11))/2</f>
        <v>4.4828921423310444</v>
      </c>
      <c r="H10" s="7">
        <v>0.05</v>
      </c>
      <c r="I10" s="9">
        <f>(IMLOG2(1000*H10)+IMLOG2(1000*H11))/2</f>
        <v>4.4828921423310444</v>
      </c>
      <c r="K10" s="7">
        <v>0.05</v>
      </c>
      <c r="L10" s="9">
        <f>(IMLOG2(1000*K10)+IMLOG2(1000*K11))/2</f>
        <v>6.0678546430522049</v>
      </c>
      <c r="N10" s="7">
        <v>0.05</v>
      </c>
      <c r="O10" s="9">
        <f>(IMLOG2(1000*N10)+IMLOG2(1000*N11))/2</f>
        <v>4.9828921423310444</v>
      </c>
    </row>
    <row r="11" spans="1:15" x14ac:dyDescent="0.25">
      <c r="B11" s="7">
        <v>0.38</v>
      </c>
      <c r="E11" s="7">
        <v>0.01</v>
      </c>
      <c r="H11" s="7">
        <v>0.01</v>
      </c>
      <c r="K11" s="7">
        <v>0.09</v>
      </c>
      <c r="N11" s="7">
        <v>0.02</v>
      </c>
    </row>
    <row r="12" spans="1:15" x14ac:dyDescent="0.25">
      <c r="A12" s="7" t="s">
        <v>88</v>
      </c>
      <c r="B12" s="10">
        <v>1.5</v>
      </c>
      <c r="C12" s="10">
        <f>(IMLOG2(1000*B12)+IMLOG2(1000*B13))/2</f>
        <v>10.05074678538322</v>
      </c>
      <c r="D12" s="9"/>
      <c r="E12" s="9"/>
      <c r="F12" s="9"/>
      <c r="G12" s="9"/>
      <c r="H12" s="9"/>
      <c r="I12" s="9"/>
      <c r="J12" s="9"/>
      <c r="K12" s="9"/>
      <c r="L12" s="9"/>
      <c r="M12" s="9"/>
      <c r="N12" s="10">
        <v>0.02</v>
      </c>
      <c r="O12" s="10">
        <f>(IMLOG2(1000*N12)+IMLOG2(1000*N13))/2</f>
        <v>4.32192809488736</v>
      </c>
    </row>
    <row r="13" spans="1:15" x14ac:dyDescent="0.25">
      <c r="B13" s="10">
        <v>0.75</v>
      </c>
      <c r="C13" s="10"/>
      <c r="D13" s="9"/>
      <c r="E13" s="9"/>
      <c r="F13" s="9"/>
      <c r="G13" s="9"/>
      <c r="H13" s="9"/>
      <c r="I13" s="9"/>
      <c r="J13" s="9"/>
      <c r="K13" s="9"/>
      <c r="L13" s="9"/>
      <c r="M13" s="9"/>
      <c r="N13" s="10">
        <v>0.02</v>
      </c>
      <c r="O13" s="10"/>
    </row>
    <row r="14" spans="1:15" x14ac:dyDescent="0.25">
      <c r="A14" s="7" t="s">
        <v>89</v>
      </c>
      <c r="B14" s="7">
        <v>1.5</v>
      </c>
      <c r="C14" s="9">
        <f>(IMLOG2(1000*B14)+IMLOG2(1000*B15))/2</f>
        <v>9.5603011968570755</v>
      </c>
      <c r="D14" s="9"/>
      <c r="E14" s="9"/>
      <c r="F14" s="9"/>
      <c r="G14" s="9"/>
      <c r="H14" s="9"/>
      <c r="I14" s="9"/>
      <c r="J14" s="9"/>
      <c r="K14" s="9"/>
      <c r="L14" s="9"/>
      <c r="M14" s="9"/>
      <c r="N14" s="7">
        <v>0.02</v>
      </c>
      <c r="O14" s="9">
        <f>(IMLOG2(1000*N14)+IMLOG2(1000*N15))/2</f>
        <v>4.32192809488736</v>
      </c>
    </row>
    <row r="15" spans="1:15" x14ac:dyDescent="0.25">
      <c r="B15" s="7">
        <v>0.38</v>
      </c>
      <c r="D15" s="9"/>
      <c r="E15" s="9"/>
      <c r="F15" s="9"/>
      <c r="G15" s="9"/>
      <c r="H15" s="9"/>
      <c r="I15" s="9"/>
      <c r="J15" s="9"/>
      <c r="K15" s="9"/>
      <c r="L15" s="9"/>
      <c r="M15" s="9"/>
      <c r="N15" s="7">
        <v>0.02</v>
      </c>
    </row>
    <row r="16" spans="1:15" x14ac:dyDescent="0.25">
      <c r="A16" s="7" t="s">
        <v>90</v>
      </c>
      <c r="B16" s="10">
        <v>1.5</v>
      </c>
      <c r="C16" s="10">
        <f>(IMLOG2(1000*B16)+IMLOG2(1000*B17))/2</f>
        <v>8.0973014875789655</v>
      </c>
      <c r="D16" s="9"/>
      <c r="E16" s="9"/>
      <c r="F16" s="9"/>
      <c r="G16" s="9"/>
      <c r="H16" s="9"/>
      <c r="I16" s="9"/>
      <c r="J16" s="9"/>
      <c r="K16" s="9"/>
      <c r="L16" s="9"/>
      <c r="M16" s="9"/>
      <c r="N16" s="10">
        <v>0.02</v>
      </c>
      <c r="O16" s="10">
        <f>(IMLOG2(1000*N16)+IMLOG2(1000*N17))/2</f>
        <v>4.32192809488736</v>
      </c>
    </row>
    <row r="17" spans="1:15" x14ac:dyDescent="0.25">
      <c r="B17" s="10">
        <v>0.05</v>
      </c>
      <c r="C17" s="10"/>
      <c r="D17" s="9"/>
      <c r="E17" s="9"/>
      <c r="F17" s="9"/>
      <c r="G17" s="9"/>
      <c r="H17" s="9"/>
      <c r="I17" s="9"/>
      <c r="J17" s="9"/>
      <c r="K17" s="9"/>
      <c r="L17" s="9"/>
      <c r="M17" s="9"/>
      <c r="N17" s="10">
        <v>0.02</v>
      </c>
      <c r="O17" s="10"/>
    </row>
    <row r="18" spans="1:15" x14ac:dyDescent="0.25">
      <c r="A18" s="7" t="s">
        <v>91</v>
      </c>
      <c r="B18" s="7">
        <v>1.5</v>
      </c>
      <c r="C18" s="9">
        <f>(IMLOG2(1000*B18)+IMLOG2(1000*B19))/2</f>
        <v>10.5507467853832</v>
      </c>
      <c r="D18" s="9"/>
      <c r="E18" s="9"/>
      <c r="F18" s="9"/>
      <c r="G18" s="9"/>
      <c r="H18" s="9"/>
      <c r="I18" s="9"/>
      <c r="J18" s="9"/>
      <c r="K18" s="9"/>
      <c r="L18" s="9"/>
      <c r="M18" s="9"/>
    </row>
    <row r="19" spans="1:15" x14ac:dyDescent="0.25">
      <c r="B19" s="7">
        <v>1.5</v>
      </c>
      <c r="D19" s="9"/>
      <c r="E19" s="9"/>
      <c r="F19" s="9"/>
      <c r="G19" s="9"/>
      <c r="H19" s="9"/>
      <c r="I19" s="9"/>
      <c r="J19" s="9"/>
      <c r="K19" s="9"/>
      <c r="L19" s="9"/>
      <c r="M19" s="9"/>
    </row>
    <row r="20" spans="1:15" x14ac:dyDescent="0.25">
      <c r="A20" s="7" t="s">
        <v>92</v>
      </c>
      <c r="B20" s="10">
        <v>0.75</v>
      </c>
      <c r="C20" s="10">
        <f>(IMLOG2(1000*B20)+IMLOG2(1000*B21))/2</f>
        <v>10.05074678538322</v>
      </c>
      <c r="D20" s="9"/>
      <c r="E20" s="9"/>
      <c r="F20" s="9"/>
      <c r="G20" s="9"/>
      <c r="H20" s="9"/>
      <c r="I20" s="9"/>
      <c r="J20" s="9"/>
      <c r="K20" s="9"/>
      <c r="L20" s="9"/>
      <c r="M20" s="9"/>
    </row>
    <row r="21" spans="1:15" x14ac:dyDescent="0.25">
      <c r="B21" s="10">
        <v>1.5</v>
      </c>
      <c r="C21" s="10"/>
      <c r="D21" s="9"/>
      <c r="E21" s="9"/>
      <c r="F21" s="9"/>
      <c r="G21" s="9"/>
      <c r="H21" s="9"/>
      <c r="I21" s="9"/>
      <c r="J21" s="9"/>
      <c r="K21" s="9"/>
      <c r="L21" s="9"/>
      <c r="M21" s="9"/>
    </row>
    <row r="22" spans="1:15" x14ac:dyDescent="0.25">
      <c r="A22" s="7" t="s">
        <v>93</v>
      </c>
      <c r="B22" s="7">
        <v>1.5</v>
      </c>
      <c r="C22" s="9">
        <f>(IMLOG2(1000*B22)+IMLOG2(1000*B23))/2</f>
        <v>8.0973014875789655</v>
      </c>
      <c r="D22" s="9"/>
      <c r="E22" s="9"/>
      <c r="F22" s="9"/>
      <c r="G22" s="9"/>
      <c r="H22" s="9"/>
      <c r="I22" s="9"/>
      <c r="J22" s="9"/>
      <c r="K22" s="9"/>
      <c r="L22" s="9"/>
      <c r="M22" s="9"/>
    </row>
    <row r="23" spans="1:15" x14ac:dyDescent="0.25">
      <c r="B23" s="7">
        <v>0.05</v>
      </c>
      <c r="D23" s="9"/>
      <c r="E23" s="9"/>
      <c r="F23" s="9"/>
      <c r="G23" s="9"/>
      <c r="H23" s="9"/>
      <c r="I23" s="9"/>
      <c r="J23" s="9"/>
      <c r="K23" s="9"/>
      <c r="L23" s="9"/>
      <c r="M23" s="9"/>
    </row>
    <row r="24" spans="1:15" x14ac:dyDescent="0.25">
      <c r="A24" s="7" t="s">
        <v>94</v>
      </c>
      <c r="B24" s="10">
        <v>0.38</v>
      </c>
      <c r="C24" s="10">
        <f>(IMLOG2(1000*B24)+IMLOG2(1000*B25))/2</f>
        <v>9.5603011968570755</v>
      </c>
      <c r="D24" s="9"/>
      <c r="E24" s="9"/>
      <c r="F24" s="9"/>
      <c r="G24" s="9"/>
      <c r="H24" s="9"/>
      <c r="I24" s="9"/>
      <c r="J24" s="9"/>
      <c r="K24" s="9"/>
      <c r="L24" s="9"/>
      <c r="M24" s="9"/>
    </row>
    <row r="25" spans="1:15" x14ac:dyDescent="0.25">
      <c r="B25" s="10">
        <v>1.5</v>
      </c>
      <c r="C25" s="10"/>
      <c r="D25" s="9"/>
      <c r="E25" s="9"/>
      <c r="F25" s="9"/>
      <c r="G25" s="9"/>
      <c r="H25" s="9"/>
      <c r="I25" s="9"/>
      <c r="J25" s="9"/>
      <c r="K25" s="9"/>
      <c r="L25" s="9"/>
      <c r="M25" s="9"/>
    </row>
    <row r="26" spans="1:15" x14ac:dyDescent="0.25">
      <c r="A26" s="7" t="s">
        <v>95</v>
      </c>
      <c r="B26" s="7">
        <v>0.75</v>
      </c>
      <c r="C26" s="9">
        <f>(IMLOG2(1000*B26)+IMLOG2(1000*B27))/2</f>
        <v>10.05074678538322</v>
      </c>
      <c r="D26" s="9"/>
      <c r="E26" s="9"/>
      <c r="F26" s="9"/>
      <c r="G26" s="9"/>
      <c r="H26" s="9"/>
      <c r="I26" s="9"/>
      <c r="J26" s="9"/>
      <c r="K26" s="9"/>
      <c r="L26" s="9"/>
      <c r="M26" s="9"/>
    </row>
    <row r="27" spans="1:15" x14ac:dyDescent="0.25">
      <c r="B27" s="7">
        <v>1.5</v>
      </c>
      <c r="D27" s="9"/>
      <c r="E27" s="9"/>
      <c r="F27" s="9"/>
      <c r="G27" s="9"/>
      <c r="H27" s="9"/>
      <c r="I27" s="9"/>
      <c r="J27" s="9"/>
      <c r="K27" s="9"/>
      <c r="L27" s="9"/>
      <c r="M27" s="9"/>
    </row>
    <row r="28" spans="1:15" x14ac:dyDescent="0.25">
      <c r="A28" s="7" t="s">
        <v>96</v>
      </c>
      <c r="B28" s="10">
        <v>0.19</v>
      </c>
      <c r="C28" s="10">
        <f>(IMLOG2(1000*B28)+IMLOG2(1000*B29))/2</f>
        <v>9.0603011968570755</v>
      </c>
      <c r="D28" s="9"/>
      <c r="E28" s="9"/>
      <c r="F28" s="9"/>
      <c r="G28" s="9"/>
      <c r="H28" s="9"/>
      <c r="I28" s="9"/>
      <c r="J28" s="9"/>
      <c r="K28" s="9"/>
      <c r="L28" s="9"/>
      <c r="M28" s="9"/>
    </row>
    <row r="29" spans="1:15" x14ac:dyDescent="0.25">
      <c r="B29" s="10">
        <v>1.5</v>
      </c>
      <c r="C29" s="10"/>
      <c r="D29" s="9"/>
      <c r="E29" s="9"/>
      <c r="F29" s="9"/>
      <c r="G29" s="9"/>
      <c r="H29" s="9"/>
      <c r="I29" s="9"/>
      <c r="J29" s="9"/>
      <c r="K29" s="9"/>
      <c r="L29" s="9"/>
      <c r="M29" s="9"/>
    </row>
    <row r="30" spans="1:15" x14ac:dyDescent="0.25">
      <c r="A30" s="7" t="s">
        <v>97</v>
      </c>
      <c r="B30" s="7">
        <v>0.38</v>
      </c>
      <c r="C30" s="9">
        <f>(IMLOG2(1000*B30)+IMLOG2(1000*B31))/2</f>
        <v>9.060301196857095</v>
      </c>
      <c r="D30" s="9"/>
      <c r="E30" s="9"/>
      <c r="F30" s="9"/>
      <c r="G30" s="9"/>
      <c r="H30" s="9"/>
      <c r="I30" s="9"/>
      <c r="J30" s="9"/>
      <c r="K30" s="9"/>
      <c r="L30" s="9"/>
      <c r="M30" s="9"/>
    </row>
    <row r="31" spans="1:15" x14ac:dyDescent="0.25">
      <c r="B31" s="7">
        <v>0.75</v>
      </c>
      <c r="D31" s="9"/>
      <c r="E31" s="9"/>
      <c r="F31" s="9"/>
      <c r="G31" s="9"/>
      <c r="H31" s="9"/>
      <c r="I31" s="9"/>
      <c r="J31" s="9"/>
      <c r="K31" s="9"/>
      <c r="L31" s="9"/>
      <c r="M31" s="9"/>
    </row>
    <row r="32" spans="1:15" x14ac:dyDescent="0.25">
      <c r="A32" s="7" t="s">
        <v>98</v>
      </c>
      <c r="B32" s="10">
        <v>0.75</v>
      </c>
      <c r="C32" s="10">
        <f>(IMLOG2(1000*B32)+IMLOG2(1000*B33))/2</f>
        <v>8.560301196857095</v>
      </c>
      <c r="D32" s="9"/>
      <c r="E32" s="9"/>
      <c r="F32" s="9"/>
      <c r="G32" s="9"/>
      <c r="H32" s="9"/>
      <c r="I32" s="9"/>
      <c r="J32" s="9"/>
      <c r="K32" s="9"/>
      <c r="L32" s="9"/>
      <c r="M32" s="9"/>
    </row>
    <row r="33" spans="2:13" x14ac:dyDescent="0.25">
      <c r="B33" s="10">
        <v>0.19</v>
      </c>
      <c r="C33" s="10"/>
      <c r="D33" s="9"/>
      <c r="E33" s="9"/>
      <c r="F33" s="9"/>
      <c r="G33" s="9"/>
      <c r="H33" s="9"/>
      <c r="I33" s="9"/>
      <c r="J33" s="9"/>
      <c r="K33" s="9"/>
      <c r="L33" s="9"/>
      <c r="M33" s="9"/>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66C7A8-4FE4-46F9-9CE8-7D939176CAAB}">
  <dimension ref="A1:D24"/>
  <sheetViews>
    <sheetView workbookViewId="0"/>
  </sheetViews>
  <sheetFormatPr defaultColWidth="9" defaultRowHeight="15" x14ac:dyDescent="0.25"/>
  <cols>
    <col min="1" max="16384" width="9" style="1"/>
  </cols>
  <sheetData>
    <row r="1" spans="1:4" x14ac:dyDescent="0.25">
      <c r="A1" s="1" t="s">
        <v>144</v>
      </c>
    </row>
    <row r="3" spans="1:4" x14ac:dyDescent="0.25">
      <c r="B3" s="2" t="s">
        <v>4</v>
      </c>
      <c r="C3" s="2" t="s">
        <v>0</v>
      </c>
      <c r="D3" s="2" t="s">
        <v>9</v>
      </c>
    </row>
    <row r="4" spans="1:4" x14ac:dyDescent="0.25">
      <c r="A4" s="1" t="s">
        <v>7</v>
      </c>
      <c r="B4" s="5"/>
      <c r="C4" s="5"/>
      <c r="D4" s="5"/>
    </row>
    <row r="5" spans="1:4" x14ac:dyDescent="0.25">
      <c r="A5" s="1" t="s">
        <v>60</v>
      </c>
      <c r="B5" s="5">
        <v>12.5</v>
      </c>
      <c r="C5" s="5">
        <v>14.25</v>
      </c>
      <c r="D5" s="5">
        <v>24</v>
      </c>
    </row>
    <row r="6" spans="1:4" x14ac:dyDescent="0.25">
      <c r="B6" s="5">
        <v>14.25</v>
      </c>
      <c r="C6" s="5">
        <v>13.5</v>
      </c>
      <c r="D6" s="5">
        <v>24.75</v>
      </c>
    </row>
    <row r="7" spans="1:4" x14ac:dyDescent="0.25">
      <c r="B7" s="5">
        <v>13</v>
      </c>
      <c r="C7" s="5">
        <v>15.75</v>
      </c>
      <c r="D7" s="5">
        <v>18.75</v>
      </c>
    </row>
    <row r="8" spans="1:4" x14ac:dyDescent="0.25">
      <c r="B8" s="5">
        <v>13.5</v>
      </c>
    </row>
    <row r="9" spans="1:4" x14ac:dyDescent="0.25">
      <c r="A9" s="1" t="s">
        <v>57</v>
      </c>
      <c r="B9" s="5">
        <f>AVERAGE(B5:B8)</f>
        <v>13.3125</v>
      </c>
      <c r="C9" s="5">
        <f>AVERAGE(C5:C7)</f>
        <v>14.5</v>
      </c>
      <c r="D9" s="5">
        <f>AVERAGE(D5:D7)</f>
        <v>22.5</v>
      </c>
    </row>
    <row r="10" spans="1:4" x14ac:dyDescent="0.25">
      <c r="A10" s="1" t="s">
        <v>58</v>
      </c>
      <c r="B10" s="5">
        <f>_xlfn.STDEV.S(B5:B8)</f>
        <v>0.74651970279870483</v>
      </c>
      <c r="C10" s="5">
        <f>_xlfn.STDEV.S(C5:C7)</f>
        <v>1.14564392373896</v>
      </c>
      <c r="D10" s="5">
        <f>_xlfn.STDEV.S(D5:D7)</f>
        <v>3.2691742076555053</v>
      </c>
    </row>
    <row r="12" spans="1:4" x14ac:dyDescent="0.25">
      <c r="A12" s="1" t="s">
        <v>59</v>
      </c>
      <c r="B12" s="5">
        <v>9.5</v>
      </c>
      <c r="C12" s="5">
        <v>11.25</v>
      </c>
      <c r="D12" s="5">
        <v>18.5</v>
      </c>
    </row>
    <row r="13" spans="1:4" x14ac:dyDescent="0.25">
      <c r="B13" s="5">
        <v>11</v>
      </c>
      <c r="C13" s="5">
        <v>11.75</v>
      </c>
      <c r="D13" s="5">
        <v>19.399999999999999</v>
      </c>
    </row>
    <row r="14" spans="1:4" x14ac:dyDescent="0.25">
      <c r="B14" s="5">
        <v>9.25</v>
      </c>
      <c r="C14" s="5">
        <v>13.25</v>
      </c>
      <c r="D14" s="5">
        <v>15.25</v>
      </c>
    </row>
    <row r="15" spans="1:4" x14ac:dyDescent="0.25">
      <c r="B15" s="5">
        <v>10</v>
      </c>
    </row>
    <row r="16" spans="1:4" x14ac:dyDescent="0.25">
      <c r="A16" s="1" t="s">
        <v>57</v>
      </c>
      <c r="B16" s="5">
        <f>AVERAGE(B12:B15)</f>
        <v>9.9375</v>
      </c>
      <c r="C16" s="5">
        <f>AVERAGE(C12:C14)</f>
        <v>12.083333333333334</v>
      </c>
      <c r="D16" s="5">
        <f>AVERAGE(D12:D14)</f>
        <v>17.716666666666665</v>
      </c>
    </row>
    <row r="17" spans="1:4" x14ac:dyDescent="0.25">
      <c r="A17" s="1" t="s">
        <v>58</v>
      </c>
      <c r="B17" s="5">
        <f>_xlfn.STDEV.S(B12:B15)</f>
        <v>0.77392398420861297</v>
      </c>
      <c r="C17" s="5">
        <f>_xlfn.STDEV.S(C12:C14)</f>
        <v>1.0408329997330665</v>
      </c>
      <c r="D17" s="5">
        <f>_xlfn.STDEV.S(D12:D14)</f>
        <v>2.1830788655779982</v>
      </c>
    </row>
    <row r="18" spans="1:4" x14ac:dyDescent="0.25">
      <c r="B18" s="5"/>
      <c r="C18" s="5"/>
      <c r="D18" s="5"/>
    </row>
    <row r="19" spans="1:4" x14ac:dyDescent="0.25">
      <c r="A19" s="1" t="s">
        <v>61</v>
      </c>
      <c r="B19" s="5">
        <v>8.5</v>
      </c>
      <c r="C19" s="5">
        <v>9.75</v>
      </c>
      <c r="D19" s="5">
        <v>13.5</v>
      </c>
    </row>
    <row r="20" spans="1:4" x14ac:dyDescent="0.25">
      <c r="B20" s="5">
        <v>9</v>
      </c>
      <c r="C20" s="5">
        <v>9.25</v>
      </c>
      <c r="D20" s="5">
        <v>15.25</v>
      </c>
    </row>
    <row r="21" spans="1:4" x14ac:dyDescent="0.25">
      <c r="B21" s="5">
        <v>7.9</v>
      </c>
      <c r="C21" s="5">
        <v>11.75</v>
      </c>
      <c r="D21" s="5">
        <v>11.9</v>
      </c>
    </row>
    <row r="22" spans="1:4" x14ac:dyDescent="0.25">
      <c r="B22" s="5">
        <v>8.25</v>
      </c>
    </row>
    <row r="23" spans="1:4" x14ac:dyDescent="0.25">
      <c r="A23" s="1" t="s">
        <v>57</v>
      </c>
      <c r="B23" s="5">
        <f>AVERAGE(B19:B22)</f>
        <v>8.4124999999999996</v>
      </c>
      <c r="C23" s="5">
        <f>AVERAGE(C19:C21)</f>
        <v>10.25</v>
      </c>
      <c r="D23" s="5">
        <f>AVERAGE(D19:D21)</f>
        <v>13.549999999999999</v>
      </c>
    </row>
    <row r="24" spans="1:4" x14ac:dyDescent="0.25">
      <c r="A24" s="1" t="s">
        <v>58</v>
      </c>
      <c r="B24" s="5">
        <f>_xlfn.STDEV.S(B19:B22)</f>
        <v>0.4625563028792638</v>
      </c>
      <c r="C24" s="5">
        <f>_xlfn.STDEV.S(C19:C21)</f>
        <v>1.3228756555322954</v>
      </c>
      <c r="D24" s="5">
        <f>_xlfn.STDEV.S(D19:D21)</f>
        <v>1.6755596080116053</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6CF8AC-4A72-4BA8-A4F1-CE6A69FC747E}">
  <dimension ref="A1:D21"/>
  <sheetViews>
    <sheetView workbookViewId="0"/>
  </sheetViews>
  <sheetFormatPr defaultColWidth="9" defaultRowHeight="15" x14ac:dyDescent="0.25"/>
  <cols>
    <col min="1" max="16384" width="9" style="1"/>
  </cols>
  <sheetData>
    <row r="1" spans="1:4" x14ac:dyDescent="0.25">
      <c r="A1" s="1" t="s">
        <v>145</v>
      </c>
    </row>
    <row r="3" spans="1:4" x14ac:dyDescent="0.25">
      <c r="B3" s="2" t="s">
        <v>4</v>
      </c>
      <c r="C3" s="2" t="s">
        <v>0</v>
      </c>
      <c r="D3" s="2" t="s">
        <v>9</v>
      </c>
    </row>
    <row r="4" spans="1:4" x14ac:dyDescent="0.25">
      <c r="A4" s="1" t="s">
        <v>8</v>
      </c>
    </row>
    <row r="5" spans="1:4" x14ac:dyDescent="0.25">
      <c r="A5" s="1" t="s">
        <v>61</v>
      </c>
      <c r="B5" s="1">
        <v>17.899999999999999</v>
      </c>
      <c r="C5" s="1">
        <v>16</v>
      </c>
      <c r="D5" s="1">
        <v>38.5</v>
      </c>
    </row>
    <row r="6" spans="1:4" x14ac:dyDescent="0.25">
      <c r="B6" s="1">
        <v>16</v>
      </c>
      <c r="C6" s="1">
        <v>17</v>
      </c>
      <c r="D6" s="1">
        <v>35.1</v>
      </c>
    </row>
    <row r="7" spans="1:4" x14ac:dyDescent="0.25">
      <c r="B7" s="1">
        <v>16.75</v>
      </c>
      <c r="C7" s="1">
        <v>17.25</v>
      </c>
      <c r="D7" s="1">
        <v>36.9</v>
      </c>
    </row>
    <row r="8" spans="1:4" x14ac:dyDescent="0.25">
      <c r="A8" s="1" t="s">
        <v>57</v>
      </c>
      <c r="B8" s="1">
        <f>AVERAGE(B5:B7)</f>
        <v>16.883333333333333</v>
      </c>
      <c r="C8" s="1">
        <f>AVERAGE(C5:C7)</f>
        <v>16.75</v>
      </c>
      <c r="D8" s="1">
        <f>AVERAGE(D5:D7)</f>
        <v>36.833333333333336</v>
      </c>
    </row>
    <row r="9" spans="1:4" x14ac:dyDescent="0.25">
      <c r="A9" s="1" t="s">
        <v>58</v>
      </c>
      <c r="B9" s="1">
        <f>_xlfn.STDEV.S(B5:B7)</f>
        <v>0.95699181466370542</v>
      </c>
      <c r="C9" s="1">
        <f>_xlfn.STDEV.S(C5:C7)</f>
        <v>0.66143782776614768</v>
      </c>
      <c r="D9" s="1">
        <f>_xlfn.STDEV.S(D5:D7)</f>
        <v>1.7009801096230757</v>
      </c>
    </row>
    <row r="11" spans="1:4" x14ac:dyDescent="0.25">
      <c r="A11" s="1" t="s">
        <v>62</v>
      </c>
      <c r="B11" s="1">
        <v>13</v>
      </c>
      <c r="C11" s="1">
        <v>13.75</v>
      </c>
      <c r="D11" s="1">
        <v>27.75</v>
      </c>
    </row>
    <row r="12" spans="1:4" x14ac:dyDescent="0.25">
      <c r="B12" s="1">
        <v>13.5</v>
      </c>
      <c r="C12" s="1">
        <v>15</v>
      </c>
      <c r="D12" s="1">
        <v>29</v>
      </c>
    </row>
    <row r="13" spans="1:4" x14ac:dyDescent="0.25">
      <c r="B13" s="1">
        <v>13.9</v>
      </c>
      <c r="C13" s="1">
        <v>14</v>
      </c>
      <c r="D13" s="1">
        <v>29</v>
      </c>
    </row>
    <row r="14" spans="1:4" x14ac:dyDescent="0.25">
      <c r="A14" s="1" t="s">
        <v>57</v>
      </c>
      <c r="B14" s="1">
        <f>AVERAGE(B11:B13)</f>
        <v>13.466666666666667</v>
      </c>
      <c r="C14" s="1">
        <f>AVERAGE(C11:C13)</f>
        <v>14.25</v>
      </c>
      <c r="D14" s="1">
        <f>AVERAGE(D11:D13)</f>
        <v>28.583333333333332</v>
      </c>
    </row>
    <row r="15" spans="1:4" x14ac:dyDescent="0.25">
      <c r="A15" s="1" t="s">
        <v>58</v>
      </c>
      <c r="B15" s="1">
        <f>_xlfn.STDEV.S(B11:B13)</f>
        <v>0.45092497528228959</v>
      </c>
      <c r="C15" s="1">
        <f>_xlfn.STDEV.S(C11:C13)</f>
        <v>0.66143782776614768</v>
      </c>
      <c r="D15" s="1">
        <f>_xlfn.STDEV.S(D11:D13)</f>
        <v>0.72168783648703216</v>
      </c>
    </row>
    <row r="17" spans="1:4" x14ac:dyDescent="0.25">
      <c r="A17" s="1" t="s">
        <v>63</v>
      </c>
      <c r="B17" s="1">
        <v>11</v>
      </c>
      <c r="C17" s="1">
        <v>11.75</v>
      </c>
      <c r="D17" s="1">
        <v>23.5</v>
      </c>
    </row>
    <row r="18" spans="1:4" x14ac:dyDescent="0.25">
      <c r="B18" s="1">
        <v>11</v>
      </c>
      <c r="C18" s="1">
        <v>12</v>
      </c>
      <c r="D18" s="1">
        <v>23.5</v>
      </c>
    </row>
    <row r="19" spans="1:4" x14ac:dyDescent="0.25">
      <c r="B19" s="1">
        <v>11.4</v>
      </c>
      <c r="C19" s="1">
        <v>12</v>
      </c>
      <c r="D19" s="1">
        <v>23.25</v>
      </c>
    </row>
    <row r="20" spans="1:4" x14ac:dyDescent="0.25">
      <c r="A20" s="1" t="s">
        <v>57</v>
      </c>
      <c r="B20" s="1">
        <f>AVERAGE(B17:B19)</f>
        <v>11.133333333333333</v>
      </c>
      <c r="C20" s="1">
        <f>AVERAGE(C17:C19)</f>
        <v>11.916666666666666</v>
      </c>
      <c r="D20" s="1">
        <f>AVERAGE(D17:D19)</f>
        <v>23.416666666666668</v>
      </c>
    </row>
    <row r="21" spans="1:4" x14ac:dyDescent="0.25">
      <c r="A21" s="1" t="s">
        <v>58</v>
      </c>
      <c r="B21" s="1">
        <f>_xlfn.STDEV.S(B17:B19)</f>
        <v>0.23094010767585052</v>
      </c>
      <c r="C21" s="1">
        <f>_xlfn.STDEV.S(C17:C19)</f>
        <v>0.14433756729740646</v>
      </c>
      <c r="D21" s="1">
        <f>_xlfn.STDEV.S(D17:D19)</f>
        <v>0.14433756729740643</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0413E-DF2C-4842-9921-7DD78D3112CB}">
  <dimension ref="A1:G24"/>
  <sheetViews>
    <sheetView workbookViewId="0"/>
  </sheetViews>
  <sheetFormatPr defaultColWidth="9" defaultRowHeight="15" x14ac:dyDescent="0.25"/>
  <cols>
    <col min="1" max="16384" width="9" style="1"/>
  </cols>
  <sheetData>
    <row r="1" spans="1:7" x14ac:dyDescent="0.25">
      <c r="A1" s="1" t="s">
        <v>146</v>
      </c>
    </row>
    <row r="3" spans="1:7" x14ac:dyDescent="0.25">
      <c r="B3" s="2" t="s">
        <v>4</v>
      </c>
      <c r="C3" s="2" t="s">
        <v>5</v>
      </c>
      <c r="D3" s="2" t="s">
        <v>14</v>
      </c>
      <c r="E3" s="2" t="s">
        <v>9</v>
      </c>
      <c r="F3" s="2" t="s">
        <v>10</v>
      </c>
      <c r="G3" s="2" t="s">
        <v>6</v>
      </c>
    </row>
    <row r="4" spans="1:7" x14ac:dyDescent="0.25">
      <c r="A4" s="1" t="s">
        <v>7</v>
      </c>
      <c r="B4" s="5"/>
      <c r="C4" s="5"/>
      <c r="D4" s="5"/>
      <c r="E4" s="5"/>
      <c r="F4" s="5"/>
      <c r="G4" s="5"/>
    </row>
    <row r="5" spans="1:7" x14ac:dyDescent="0.25">
      <c r="A5" s="1" t="s">
        <v>72</v>
      </c>
      <c r="B5" s="5">
        <v>14.5</v>
      </c>
      <c r="C5" s="5">
        <v>24.25</v>
      </c>
      <c r="D5" s="5">
        <v>42.25</v>
      </c>
      <c r="E5" s="5">
        <v>26</v>
      </c>
      <c r="F5" s="5">
        <v>15</v>
      </c>
      <c r="G5" s="5">
        <v>14.75</v>
      </c>
    </row>
    <row r="6" spans="1:7" x14ac:dyDescent="0.25">
      <c r="B6" s="5">
        <v>14</v>
      </c>
      <c r="C6" s="5">
        <v>20.75</v>
      </c>
      <c r="D6" s="5">
        <v>39.75</v>
      </c>
      <c r="E6" s="5">
        <v>21</v>
      </c>
      <c r="F6" s="5">
        <v>15.5</v>
      </c>
      <c r="G6" s="5">
        <v>13</v>
      </c>
    </row>
    <row r="7" spans="1:7" x14ac:dyDescent="0.25">
      <c r="B7" s="5">
        <v>13.25</v>
      </c>
      <c r="C7" s="5">
        <v>21.5</v>
      </c>
      <c r="D7" s="5">
        <v>40.75</v>
      </c>
      <c r="E7" s="5">
        <v>24.5</v>
      </c>
      <c r="F7" s="5">
        <v>16.5</v>
      </c>
      <c r="G7" s="5">
        <v>14</v>
      </c>
    </row>
    <row r="8" spans="1:7" x14ac:dyDescent="0.25">
      <c r="B8" s="5">
        <v>15</v>
      </c>
      <c r="C8" s="5">
        <v>23.25</v>
      </c>
      <c r="D8" s="5">
        <v>40.75</v>
      </c>
      <c r="E8" s="5">
        <v>26.5</v>
      </c>
      <c r="F8" s="5"/>
      <c r="G8" s="5">
        <v>14.5</v>
      </c>
    </row>
    <row r="9" spans="1:7" x14ac:dyDescent="0.25">
      <c r="A9" s="1" t="s">
        <v>57</v>
      </c>
      <c r="B9" s="5">
        <f>AVERAGE(B5:B8)</f>
        <v>14.1875</v>
      </c>
      <c r="C9" s="5">
        <f>AVERAGE(C5:C8)</f>
        <v>22.4375</v>
      </c>
      <c r="D9" s="5">
        <f>AVERAGE(D5:D8)</f>
        <v>40.875</v>
      </c>
      <c r="E9" s="5">
        <f>AVERAGE(E5:E8)</f>
        <v>24.5</v>
      </c>
      <c r="F9" s="5">
        <f>AVERAGE(F5:F7)</f>
        <v>15.666666666666666</v>
      </c>
      <c r="G9" s="5">
        <f>AVERAGE(G5:G8)</f>
        <v>14.0625</v>
      </c>
    </row>
    <row r="10" spans="1:7" x14ac:dyDescent="0.25">
      <c r="A10" s="1" t="s">
        <v>58</v>
      </c>
      <c r="B10" s="5">
        <f>_xlfn.STDEV.S(B5:B8)</f>
        <v>0.74651970279870483</v>
      </c>
      <c r="C10" s="5">
        <f>_xlfn.STDEV.S(C5:C8)</f>
        <v>1.5991534218662906</v>
      </c>
      <c r="D10" s="5">
        <f>_xlfn.STDEV.S(D5:D8)</f>
        <v>1.0307764064044151</v>
      </c>
      <c r="E10" s="5">
        <f>_xlfn.STDEV.S(E5:E8)</f>
        <v>2.4832774042918899</v>
      </c>
      <c r="F10" s="5">
        <f>_xlfn.STDEV.S(F5:F7)</f>
        <v>0.76376261582597327</v>
      </c>
      <c r="G10" s="5">
        <f>_xlfn.STDEV.S(G5:G8)</f>
        <v>0.77392398420861297</v>
      </c>
    </row>
    <row r="11" spans="1:7" x14ac:dyDescent="0.25">
      <c r="B11" s="5"/>
      <c r="C11" s="5"/>
      <c r="D11" s="5"/>
      <c r="E11" s="5"/>
      <c r="F11" s="5"/>
      <c r="G11" s="5"/>
    </row>
    <row r="12" spans="1:7" x14ac:dyDescent="0.25">
      <c r="A12" s="1" t="s">
        <v>59</v>
      </c>
      <c r="B12" s="5">
        <v>11</v>
      </c>
      <c r="C12" s="5">
        <v>16.5</v>
      </c>
      <c r="D12" s="5">
        <v>35.25</v>
      </c>
      <c r="E12" s="5">
        <v>19.25</v>
      </c>
      <c r="F12" s="5">
        <v>12</v>
      </c>
      <c r="G12" s="5">
        <v>11.25</v>
      </c>
    </row>
    <row r="13" spans="1:7" x14ac:dyDescent="0.25">
      <c r="B13" s="5">
        <v>11</v>
      </c>
      <c r="C13" s="5">
        <v>15.75</v>
      </c>
      <c r="D13" s="5">
        <v>31.5</v>
      </c>
      <c r="E13" s="5">
        <v>16.25</v>
      </c>
      <c r="F13" s="5">
        <v>12.25</v>
      </c>
      <c r="G13" s="5">
        <v>10</v>
      </c>
    </row>
    <row r="14" spans="1:7" x14ac:dyDescent="0.25">
      <c r="B14" s="5">
        <v>10</v>
      </c>
      <c r="C14" s="5">
        <v>16</v>
      </c>
      <c r="D14" s="5">
        <v>34.75</v>
      </c>
      <c r="E14" s="5">
        <v>17.25</v>
      </c>
      <c r="F14" s="5">
        <v>13</v>
      </c>
      <c r="G14" s="5">
        <v>10.25</v>
      </c>
    </row>
    <row r="15" spans="1:7" x14ac:dyDescent="0.25">
      <c r="B15" s="5">
        <v>12</v>
      </c>
      <c r="C15" s="5">
        <v>17</v>
      </c>
      <c r="D15" s="5">
        <v>34.5</v>
      </c>
      <c r="E15" s="5">
        <v>21.25</v>
      </c>
      <c r="F15" s="5"/>
      <c r="G15" s="5">
        <v>11</v>
      </c>
    </row>
    <row r="16" spans="1:7" x14ac:dyDescent="0.25">
      <c r="A16" s="1" t="s">
        <v>57</v>
      </c>
      <c r="B16" s="5">
        <f>AVERAGE(B12:B15)</f>
        <v>11</v>
      </c>
      <c r="C16" s="5">
        <f>AVERAGE(C12:C15)</f>
        <v>16.3125</v>
      </c>
      <c r="D16" s="5">
        <f>AVERAGE(D12:D15)</f>
        <v>34</v>
      </c>
      <c r="E16" s="5">
        <f>AVERAGE(E12:E15)</f>
        <v>18.5</v>
      </c>
      <c r="F16" s="5">
        <f>AVERAGE(F12:F14)</f>
        <v>12.416666666666666</v>
      </c>
      <c r="G16" s="5">
        <f>AVERAGE(G12:G15)</f>
        <v>10.625</v>
      </c>
    </row>
    <row r="17" spans="1:7" x14ac:dyDescent="0.25">
      <c r="A17" s="1" t="s">
        <v>58</v>
      </c>
      <c r="B17" s="5">
        <f>_xlfn.STDEV.S(B12:B15)</f>
        <v>0.81649658092772603</v>
      </c>
      <c r="C17" s="5">
        <f>_xlfn.STDEV.S(C12:C15)</f>
        <v>0.5543389456520863</v>
      </c>
      <c r="D17" s="5">
        <f>_xlfn.STDEV.S(D12:D15)</f>
        <v>1.695582495781317</v>
      </c>
      <c r="E17" s="5">
        <f>_xlfn.STDEV.S(E12:E15)</f>
        <v>2.2173557826083452</v>
      </c>
      <c r="F17" s="5">
        <f>_xlfn.STDEV.S(F12:F14)</f>
        <v>0.52041649986653316</v>
      </c>
      <c r="G17" s="5">
        <f>_xlfn.STDEV.S(G12:G15)</f>
        <v>0.59511903571190417</v>
      </c>
    </row>
    <row r="18" spans="1:7" x14ac:dyDescent="0.25">
      <c r="B18" s="5"/>
      <c r="C18" s="5"/>
      <c r="D18" s="5"/>
      <c r="E18" s="5"/>
      <c r="F18" s="5"/>
      <c r="G18" s="5"/>
    </row>
    <row r="19" spans="1:7" x14ac:dyDescent="0.25">
      <c r="A19" s="1" t="s">
        <v>61</v>
      </c>
      <c r="B19" s="5">
        <v>9</v>
      </c>
      <c r="C19" s="5">
        <v>13.5</v>
      </c>
      <c r="D19" s="5">
        <v>28</v>
      </c>
      <c r="E19" s="5">
        <v>17</v>
      </c>
      <c r="F19" s="5">
        <v>10.75</v>
      </c>
      <c r="G19" s="5">
        <v>9.25</v>
      </c>
    </row>
    <row r="20" spans="1:7" x14ac:dyDescent="0.25">
      <c r="B20" s="5">
        <v>9</v>
      </c>
      <c r="C20" s="5">
        <v>12.5</v>
      </c>
      <c r="D20" s="5">
        <v>24.25</v>
      </c>
      <c r="E20" s="5">
        <v>13.25</v>
      </c>
      <c r="F20" s="5">
        <v>10</v>
      </c>
      <c r="G20" s="5">
        <v>9</v>
      </c>
    </row>
    <row r="21" spans="1:7" x14ac:dyDescent="0.25">
      <c r="B21" s="5">
        <v>8.75</v>
      </c>
      <c r="C21" s="5">
        <v>13</v>
      </c>
      <c r="D21" s="5">
        <v>23.75</v>
      </c>
      <c r="E21" s="5">
        <v>14</v>
      </c>
      <c r="F21" s="5">
        <v>10.75</v>
      </c>
      <c r="G21" s="5">
        <v>9</v>
      </c>
    </row>
    <row r="22" spans="1:7" x14ac:dyDescent="0.25">
      <c r="B22" s="5">
        <v>9.5</v>
      </c>
      <c r="C22" s="5">
        <v>14.25</v>
      </c>
      <c r="D22" s="5">
        <v>25.25</v>
      </c>
      <c r="E22" s="5">
        <v>16.75</v>
      </c>
      <c r="F22" s="5"/>
      <c r="G22" s="5">
        <v>9</v>
      </c>
    </row>
    <row r="23" spans="1:7" x14ac:dyDescent="0.25">
      <c r="A23" s="1" t="s">
        <v>57</v>
      </c>
      <c r="B23" s="5">
        <f>AVERAGE(B19:B22)</f>
        <v>9.0625</v>
      </c>
      <c r="C23" s="5">
        <f>AVERAGE(C19:C22)</f>
        <v>13.3125</v>
      </c>
      <c r="D23" s="5">
        <f>AVERAGE(D19:D22)</f>
        <v>25.3125</v>
      </c>
      <c r="E23" s="5">
        <f>AVERAGE(E19:E22)</f>
        <v>15.25</v>
      </c>
      <c r="F23" s="5">
        <f>AVERAGE(F19:F21)</f>
        <v>10.5</v>
      </c>
      <c r="G23" s="5">
        <f>AVERAGE(G19:G22)</f>
        <v>9.0625</v>
      </c>
    </row>
    <row r="24" spans="1:7" x14ac:dyDescent="0.25">
      <c r="A24" s="1" t="s">
        <v>58</v>
      </c>
      <c r="B24" s="5">
        <f>_xlfn.STDEV.S(B19:B22)</f>
        <v>0.31457643480294789</v>
      </c>
      <c r="C24" s="5">
        <f>_xlfn.STDEV.S(C19:C22)</f>
        <v>0.74651970279870483</v>
      </c>
      <c r="D24" s="5">
        <f>_xlfn.STDEV.S(D19:D22)</f>
        <v>1.8970920729720351</v>
      </c>
      <c r="E24" s="5">
        <f>_xlfn.STDEV.S(E19:E22)</f>
        <v>1.9039432764659772</v>
      </c>
      <c r="F24" s="5">
        <f>_xlfn.STDEV.S(F19:F21)</f>
        <v>0.4330127018922193</v>
      </c>
      <c r="G24" s="5">
        <f>_xlfn.STDEV.S(G19:G22)</f>
        <v>0.125</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3D6DD8-F302-4A56-A58D-C31E546FA31E}">
  <dimension ref="A1:G24"/>
  <sheetViews>
    <sheetView workbookViewId="0"/>
  </sheetViews>
  <sheetFormatPr defaultColWidth="9" defaultRowHeight="15" x14ac:dyDescent="0.25"/>
  <cols>
    <col min="1" max="16384" width="9" style="1"/>
  </cols>
  <sheetData>
    <row r="1" spans="1:7" x14ac:dyDescent="0.25">
      <c r="A1" s="1" t="s">
        <v>147</v>
      </c>
    </row>
    <row r="3" spans="1:7" x14ac:dyDescent="0.25">
      <c r="A3" s="5"/>
      <c r="B3" s="2" t="s">
        <v>4</v>
      </c>
      <c r="C3" s="2" t="s">
        <v>5</v>
      </c>
      <c r="D3" s="2" t="s">
        <v>14</v>
      </c>
      <c r="E3" s="2" t="s">
        <v>9</v>
      </c>
      <c r="F3" s="2" t="s">
        <v>10</v>
      </c>
      <c r="G3" s="2" t="s">
        <v>6</v>
      </c>
    </row>
    <row r="4" spans="1:7" x14ac:dyDescent="0.25">
      <c r="A4" s="5" t="s">
        <v>8</v>
      </c>
      <c r="B4" s="5"/>
      <c r="C4" s="5"/>
      <c r="D4" s="5"/>
      <c r="E4" s="5"/>
      <c r="F4" s="5"/>
      <c r="G4" s="5"/>
    </row>
    <row r="5" spans="1:7" x14ac:dyDescent="0.25">
      <c r="A5" s="5" t="s">
        <v>61</v>
      </c>
      <c r="B5" s="5">
        <v>16</v>
      </c>
      <c r="C5" s="5">
        <v>34</v>
      </c>
      <c r="D5" s="5">
        <v>33.75</v>
      </c>
      <c r="E5" s="5">
        <v>31.75</v>
      </c>
      <c r="F5" s="5">
        <v>21.5</v>
      </c>
      <c r="G5" s="5">
        <v>22</v>
      </c>
    </row>
    <row r="6" spans="1:7" x14ac:dyDescent="0.25">
      <c r="A6" s="5"/>
      <c r="B6" s="5">
        <v>15.5</v>
      </c>
      <c r="C6" s="5">
        <v>40.25</v>
      </c>
      <c r="D6" s="5">
        <v>39.5</v>
      </c>
      <c r="E6" s="5">
        <v>35</v>
      </c>
      <c r="F6" s="5">
        <v>20</v>
      </c>
      <c r="G6" s="5">
        <v>18.25</v>
      </c>
    </row>
    <row r="7" spans="1:7" x14ac:dyDescent="0.25">
      <c r="A7" s="5"/>
      <c r="B7" s="5">
        <v>15</v>
      </c>
      <c r="C7" s="5">
        <v>37.5</v>
      </c>
      <c r="D7" s="5">
        <v>40.5</v>
      </c>
      <c r="E7" s="5">
        <v>37.25</v>
      </c>
      <c r="F7" s="5">
        <v>19.5</v>
      </c>
      <c r="G7" s="5">
        <v>17.75</v>
      </c>
    </row>
    <row r="8" spans="1:7" x14ac:dyDescent="0.25">
      <c r="A8" s="5"/>
      <c r="B8" s="5">
        <v>16</v>
      </c>
      <c r="C8" s="5"/>
      <c r="D8" s="5">
        <v>40</v>
      </c>
      <c r="E8" s="5">
        <v>37.75</v>
      </c>
      <c r="F8" s="5"/>
      <c r="G8" s="5">
        <v>21.25</v>
      </c>
    </row>
    <row r="9" spans="1:7" x14ac:dyDescent="0.25">
      <c r="A9" s="5" t="s">
        <v>57</v>
      </c>
      <c r="B9" s="5">
        <f>AVERAGE(B5:B8)</f>
        <v>15.625</v>
      </c>
      <c r="C9" s="5">
        <f>AVERAGE(C5:C7)</f>
        <v>37.25</v>
      </c>
      <c r="D9" s="5">
        <f>AVERAGE(D5:D8)</f>
        <v>38.4375</v>
      </c>
      <c r="E9" s="5">
        <f>AVERAGE(E5:E8)</f>
        <v>35.4375</v>
      </c>
      <c r="F9" s="5">
        <f>AVERAGE(F5:F7)</f>
        <v>20.333333333333332</v>
      </c>
      <c r="G9" s="5">
        <f>AVERAGE(G5:G8)</f>
        <v>19.8125</v>
      </c>
    </row>
    <row r="10" spans="1:7" x14ac:dyDescent="0.25">
      <c r="A10" s="5" t="s">
        <v>58</v>
      </c>
      <c r="B10" s="5">
        <f>_xlfn.STDEV.S(B5:B8)</f>
        <v>0.47871355387816905</v>
      </c>
      <c r="C10" s="5">
        <f>_xlfn.STDEV.S(C5:C7)</f>
        <v>3.1324910215354169</v>
      </c>
      <c r="D10" s="5">
        <f>_xlfn.STDEV.S(D5:D8)</f>
        <v>3.151553849558447</v>
      </c>
      <c r="E10" s="5">
        <f>_xlfn.STDEV.S(E5:E8)</f>
        <v>2.7338541170540416</v>
      </c>
      <c r="F10" s="5">
        <f>_xlfn.STDEV.S(F5:F7)</f>
        <v>1.0408329997330663</v>
      </c>
      <c r="G10" s="5">
        <f>_xlfn.STDEV.S(G5:G8)</f>
        <v>2.125</v>
      </c>
    </row>
    <row r="11" spans="1:7" x14ac:dyDescent="0.25">
      <c r="A11" s="5"/>
      <c r="B11" s="5"/>
      <c r="C11" s="5"/>
      <c r="D11" s="5"/>
      <c r="E11" s="5"/>
      <c r="F11" s="5"/>
      <c r="G11" s="5"/>
    </row>
    <row r="12" spans="1:7" x14ac:dyDescent="0.25">
      <c r="A12" s="5" t="s">
        <v>62</v>
      </c>
      <c r="B12" s="5">
        <v>12.75</v>
      </c>
      <c r="C12" s="5">
        <v>30</v>
      </c>
      <c r="D12" s="5">
        <v>29</v>
      </c>
      <c r="E12" s="5">
        <v>25.75</v>
      </c>
      <c r="F12" s="5">
        <v>14.75</v>
      </c>
      <c r="G12" s="5">
        <v>16</v>
      </c>
    </row>
    <row r="13" spans="1:7" x14ac:dyDescent="0.25">
      <c r="A13" s="5"/>
      <c r="B13" s="5">
        <v>13.75</v>
      </c>
      <c r="C13" s="5">
        <v>31</v>
      </c>
      <c r="D13" s="5">
        <v>32.25</v>
      </c>
      <c r="E13" s="5">
        <v>30.5</v>
      </c>
      <c r="F13" s="5">
        <v>13.5</v>
      </c>
      <c r="G13" s="5">
        <v>14</v>
      </c>
    </row>
    <row r="14" spans="1:7" x14ac:dyDescent="0.25">
      <c r="A14" s="5"/>
      <c r="B14" s="5">
        <v>12.75</v>
      </c>
      <c r="C14" s="5">
        <v>33.5</v>
      </c>
      <c r="D14" s="5">
        <v>32.25</v>
      </c>
      <c r="E14" s="5">
        <v>31.25</v>
      </c>
      <c r="F14" s="5">
        <v>15.5</v>
      </c>
      <c r="G14" s="5">
        <v>12.25</v>
      </c>
    </row>
    <row r="15" spans="1:7" x14ac:dyDescent="0.25">
      <c r="A15" s="5"/>
      <c r="B15" s="5">
        <v>14.25</v>
      </c>
      <c r="C15" s="5"/>
      <c r="D15" s="5">
        <v>33.25</v>
      </c>
      <c r="E15" s="5">
        <v>30.5</v>
      </c>
      <c r="F15" s="5"/>
      <c r="G15" s="5">
        <v>16.75</v>
      </c>
    </row>
    <row r="16" spans="1:7" x14ac:dyDescent="0.25">
      <c r="A16" s="5" t="s">
        <v>57</v>
      </c>
      <c r="B16" s="5">
        <f>AVERAGE(B12:B15)</f>
        <v>13.375</v>
      </c>
      <c r="C16" s="5">
        <f>AVERAGE(C12:C14)</f>
        <v>31.5</v>
      </c>
      <c r="D16" s="5">
        <f>AVERAGE(D12:D15)</f>
        <v>31.6875</v>
      </c>
      <c r="E16" s="5">
        <f>AVERAGE(E12:E15)</f>
        <v>29.5</v>
      </c>
      <c r="F16" s="5">
        <f>AVERAGE(F12:F14)</f>
        <v>14.583333333333334</v>
      </c>
      <c r="G16" s="5">
        <f>AVERAGE(G12:G15)</f>
        <v>14.75</v>
      </c>
    </row>
    <row r="17" spans="1:7" x14ac:dyDescent="0.25">
      <c r="A17" s="5" t="s">
        <v>58</v>
      </c>
      <c r="B17" s="5">
        <f>_xlfn.STDEV.S(B12:B15)</f>
        <v>0.75</v>
      </c>
      <c r="C17" s="5">
        <f>_xlfn.STDEV.S(C12:C14)</f>
        <v>1.8027756377319946</v>
      </c>
      <c r="D17" s="5">
        <f>_xlfn.STDEV.S(D12:D15)</f>
        <v>1.8526445062846424</v>
      </c>
      <c r="E17" s="5">
        <f>_xlfn.STDEV.S(E12:E15)</f>
        <v>2.5248762345905194</v>
      </c>
      <c r="F17" s="5">
        <f>_xlfn.STDEV.S(F12:F14)</f>
        <v>1.0103629710818451</v>
      </c>
      <c r="G17" s="5">
        <f>_xlfn.STDEV.S(G12:G15)</f>
        <v>2.0310096011589902</v>
      </c>
    </row>
    <row r="18" spans="1:7" x14ac:dyDescent="0.25">
      <c r="A18" s="5"/>
      <c r="B18" s="5"/>
      <c r="C18" s="5"/>
      <c r="D18" s="5"/>
      <c r="E18" s="5"/>
      <c r="F18" s="5"/>
      <c r="G18" s="5"/>
    </row>
    <row r="19" spans="1:7" x14ac:dyDescent="0.25">
      <c r="A19" s="5" t="s">
        <v>63</v>
      </c>
      <c r="B19" s="5">
        <v>11</v>
      </c>
      <c r="C19" s="5">
        <v>24</v>
      </c>
      <c r="D19" s="5">
        <v>23.5</v>
      </c>
      <c r="E19" s="5">
        <v>21.75</v>
      </c>
      <c r="F19" s="5">
        <v>12</v>
      </c>
      <c r="G19" s="5">
        <v>12</v>
      </c>
    </row>
    <row r="20" spans="1:7" x14ac:dyDescent="0.25">
      <c r="A20" s="5"/>
      <c r="B20" s="5">
        <v>11</v>
      </c>
      <c r="C20" s="5">
        <v>24</v>
      </c>
      <c r="D20" s="5">
        <v>25.75</v>
      </c>
      <c r="E20" s="5">
        <v>24.25</v>
      </c>
      <c r="F20" s="5">
        <v>12</v>
      </c>
      <c r="G20" s="5">
        <v>11.75</v>
      </c>
    </row>
    <row r="21" spans="1:7" x14ac:dyDescent="0.25">
      <c r="A21" s="5"/>
      <c r="B21" s="5">
        <v>10.5</v>
      </c>
      <c r="C21" s="5">
        <v>27.75</v>
      </c>
      <c r="D21" s="5">
        <v>26.25</v>
      </c>
      <c r="E21" s="5">
        <v>26.26</v>
      </c>
      <c r="F21" s="5">
        <v>12</v>
      </c>
      <c r="G21" s="5">
        <v>11</v>
      </c>
    </row>
    <row r="22" spans="1:7" x14ac:dyDescent="0.25">
      <c r="A22" s="5"/>
      <c r="B22" s="5">
        <v>12</v>
      </c>
      <c r="C22" s="5"/>
      <c r="D22" s="5">
        <v>27.5</v>
      </c>
      <c r="E22" s="5">
        <v>25</v>
      </c>
      <c r="F22" s="5"/>
      <c r="G22" s="5">
        <v>12.25</v>
      </c>
    </row>
    <row r="23" spans="1:7" x14ac:dyDescent="0.25">
      <c r="A23" s="5" t="s">
        <v>57</v>
      </c>
      <c r="B23" s="5">
        <f>AVERAGE(B19:B22)</f>
        <v>11.125</v>
      </c>
      <c r="C23" s="5">
        <f>AVERAGE(C19:C21)</f>
        <v>25.25</v>
      </c>
      <c r="D23" s="5">
        <f>AVERAGE(D19:D22)</f>
        <v>25.75</v>
      </c>
      <c r="E23" s="5">
        <f>AVERAGE(E19:E22)</f>
        <v>24.315000000000001</v>
      </c>
      <c r="F23" s="5">
        <f>AVERAGE(F19:F21)</f>
        <v>12</v>
      </c>
      <c r="G23" s="5">
        <f>AVERAGE(G19:G22)</f>
        <v>11.75</v>
      </c>
    </row>
    <row r="24" spans="1:7" x14ac:dyDescent="0.25">
      <c r="A24" s="5" t="s">
        <v>58</v>
      </c>
      <c r="B24" s="5">
        <f>_xlfn.STDEV.S(B19:B22)</f>
        <v>0.62915286960589578</v>
      </c>
      <c r="C24" s="5">
        <f>_xlfn.STDEV.S(C19:C21)</f>
        <v>2.1650635094610968</v>
      </c>
      <c r="D24" s="5">
        <f>_xlfn.STDEV.S(D19:D22)</f>
        <v>1.6708281379802852</v>
      </c>
      <c r="E24" s="5">
        <f>_xlfn.STDEV.S(E19:E22)</f>
        <v>1.9004999342278341</v>
      </c>
      <c r="F24" s="5">
        <f>_xlfn.STDEV.S(F19:F21)</f>
        <v>0</v>
      </c>
      <c r="G24" s="5">
        <f>_xlfn.STDEV.S(G19:G22)</f>
        <v>0.54006172486732174</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571508-88DE-49C7-8A27-02AA4517543C}">
  <dimension ref="A1:G24"/>
  <sheetViews>
    <sheetView workbookViewId="0"/>
  </sheetViews>
  <sheetFormatPr defaultColWidth="9" defaultRowHeight="15" x14ac:dyDescent="0.25"/>
  <cols>
    <col min="1" max="16384" width="9" style="1"/>
  </cols>
  <sheetData>
    <row r="1" spans="1:7" x14ac:dyDescent="0.25">
      <c r="A1" s="1" t="s">
        <v>148</v>
      </c>
    </row>
    <row r="3" spans="1:7" x14ac:dyDescent="0.25">
      <c r="B3" s="2" t="s">
        <v>4</v>
      </c>
      <c r="C3" s="2" t="s">
        <v>100</v>
      </c>
      <c r="D3" s="2" t="s">
        <v>101</v>
      </c>
      <c r="E3" s="2" t="s">
        <v>102</v>
      </c>
      <c r="F3" s="2" t="s">
        <v>103</v>
      </c>
      <c r="G3" s="2" t="s">
        <v>14</v>
      </c>
    </row>
    <row r="4" spans="1:7" x14ac:dyDescent="0.25">
      <c r="A4" s="1" t="s">
        <v>7</v>
      </c>
      <c r="B4" s="5"/>
      <c r="C4" s="5"/>
      <c r="D4" s="5"/>
      <c r="E4" s="5"/>
      <c r="F4" s="5"/>
      <c r="G4" s="5"/>
    </row>
    <row r="5" spans="1:7" x14ac:dyDescent="0.25">
      <c r="A5" s="1" t="s">
        <v>60</v>
      </c>
      <c r="B5" s="5">
        <v>12.5</v>
      </c>
      <c r="C5" s="5">
        <v>39</v>
      </c>
      <c r="D5" s="5">
        <v>39.25</v>
      </c>
      <c r="E5" s="5">
        <v>41.5</v>
      </c>
      <c r="F5" s="5">
        <v>39.75</v>
      </c>
      <c r="G5" s="5">
        <v>43</v>
      </c>
    </row>
    <row r="6" spans="1:7" x14ac:dyDescent="0.25">
      <c r="B6" s="5">
        <v>14.25</v>
      </c>
      <c r="C6" s="5">
        <v>38</v>
      </c>
      <c r="D6" s="5">
        <v>36</v>
      </c>
      <c r="E6" s="5">
        <v>37.5</v>
      </c>
      <c r="F6" s="5">
        <v>38.5</v>
      </c>
      <c r="G6" s="5">
        <v>39</v>
      </c>
    </row>
    <row r="7" spans="1:7" x14ac:dyDescent="0.25">
      <c r="B7" s="5">
        <v>13</v>
      </c>
      <c r="C7" s="5">
        <v>41.25</v>
      </c>
      <c r="D7" s="5">
        <v>39.25</v>
      </c>
      <c r="E7" s="5">
        <v>39.75</v>
      </c>
      <c r="F7" s="5">
        <v>40</v>
      </c>
      <c r="G7" s="5">
        <v>38</v>
      </c>
    </row>
    <row r="8" spans="1:7" x14ac:dyDescent="0.25">
      <c r="B8" s="5">
        <v>13.5</v>
      </c>
      <c r="G8" s="5">
        <v>39.5</v>
      </c>
    </row>
    <row r="9" spans="1:7" x14ac:dyDescent="0.25">
      <c r="A9" s="1" t="s">
        <v>57</v>
      </c>
      <c r="B9" s="5">
        <f>AVERAGE(B5:B8)</f>
        <v>13.3125</v>
      </c>
      <c r="C9" s="5">
        <f>AVERAGE(C5:C7)</f>
        <v>39.416666666666664</v>
      </c>
      <c r="D9" s="5">
        <f>AVERAGE(D5:D7)</f>
        <v>38.166666666666664</v>
      </c>
      <c r="E9" s="5">
        <f>AVERAGE(E5:E7)</f>
        <v>39.583333333333336</v>
      </c>
      <c r="F9" s="5">
        <f>AVERAGE(F5:F7)</f>
        <v>39.416666666666664</v>
      </c>
      <c r="G9" s="5">
        <f>AVERAGE(G5:G8)</f>
        <v>39.875</v>
      </c>
    </row>
    <row r="10" spans="1:7" x14ac:dyDescent="0.25">
      <c r="A10" s="1" t="s">
        <v>58</v>
      </c>
      <c r="B10" s="5">
        <f>_xlfn.STDEV.S(B5:B8)</f>
        <v>0.74651970279870483</v>
      </c>
      <c r="C10" s="5">
        <f>_xlfn.STDEV.S(C5:C7)</f>
        <v>1.6645820296198481</v>
      </c>
      <c r="D10" s="5">
        <f>_xlfn.STDEV.S(D5:D7)</f>
        <v>1.8763883748662837</v>
      </c>
      <c r="E10" s="5">
        <f>_xlfn.STDEV.S(E5:E7)</f>
        <v>2.0052015692526606</v>
      </c>
      <c r="F10" s="5">
        <f>_xlfn.STDEV.S(F5:F7)</f>
        <v>0.80363756341607961</v>
      </c>
      <c r="G10" s="5">
        <f>_xlfn.STDEV.S(G5:G8)</f>
        <v>2.174664725116648</v>
      </c>
    </row>
    <row r="12" spans="1:7" x14ac:dyDescent="0.25">
      <c r="A12" s="1" t="s">
        <v>59</v>
      </c>
      <c r="B12" s="5">
        <v>9.5</v>
      </c>
      <c r="C12" s="5">
        <v>32</v>
      </c>
      <c r="D12" s="5">
        <v>33</v>
      </c>
      <c r="E12" s="5">
        <v>32.5</v>
      </c>
      <c r="F12" s="5">
        <v>35.25</v>
      </c>
      <c r="G12" s="5">
        <v>32.25</v>
      </c>
    </row>
    <row r="13" spans="1:7" x14ac:dyDescent="0.25">
      <c r="B13" s="5">
        <v>11</v>
      </c>
      <c r="C13" s="5">
        <v>31</v>
      </c>
      <c r="D13" s="5">
        <v>31.75</v>
      </c>
      <c r="E13" s="5">
        <v>33.5</v>
      </c>
      <c r="F13" s="5">
        <v>34.75</v>
      </c>
      <c r="G13" s="5">
        <v>31.75</v>
      </c>
    </row>
    <row r="14" spans="1:7" x14ac:dyDescent="0.25">
      <c r="B14" s="5">
        <v>9.25</v>
      </c>
      <c r="C14" s="5">
        <v>35.25</v>
      </c>
      <c r="D14" s="5">
        <v>34.25</v>
      </c>
      <c r="E14" s="5">
        <v>32.5</v>
      </c>
      <c r="F14" s="5">
        <v>32.75</v>
      </c>
      <c r="G14" s="5">
        <v>28.75</v>
      </c>
    </row>
    <row r="15" spans="1:7" x14ac:dyDescent="0.25">
      <c r="B15" s="5">
        <v>10</v>
      </c>
      <c r="G15" s="5">
        <v>31.5</v>
      </c>
    </row>
    <row r="16" spans="1:7" x14ac:dyDescent="0.25">
      <c r="A16" s="1" t="s">
        <v>57</v>
      </c>
      <c r="B16" s="5">
        <f>AVERAGE(B12:B15)</f>
        <v>9.9375</v>
      </c>
      <c r="C16" s="5">
        <f>AVERAGE(C12:C14)</f>
        <v>32.75</v>
      </c>
      <c r="D16" s="5">
        <f>AVERAGE(D12:D14)</f>
        <v>33</v>
      </c>
      <c r="E16" s="5">
        <f>AVERAGE(E12:E14)</f>
        <v>32.833333333333336</v>
      </c>
      <c r="F16" s="5">
        <f>AVERAGE(F12:F14)</f>
        <v>34.25</v>
      </c>
      <c r="G16" s="5">
        <f>AVERAGE(G12:G15)</f>
        <v>31.0625</v>
      </c>
    </row>
    <row r="17" spans="1:7" x14ac:dyDescent="0.25">
      <c r="A17" s="1" t="s">
        <v>58</v>
      </c>
      <c r="B17" s="5">
        <f>_xlfn.STDEV.S(B12:B15)</f>
        <v>0.77392398420861297</v>
      </c>
      <c r="C17" s="5">
        <f>_xlfn.STDEV.S(C12:C14)</f>
        <v>2.2220486043288972</v>
      </c>
      <c r="D17" s="5">
        <f>_xlfn.STDEV.S(D12:D14)</f>
        <v>1.25</v>
      </c>
      <c r="E17" s="5">
        <f>_xlfn.STDEV.S(E12:E14)</f>
        <v>0.57735026918962584</v>
      </c>
      <c r="F17" s="5">
        <f>_xlfn.STDEV.S(F12:F14)</f>
        <v>1.3228756555322954</v>
      </c>
      <c r="G17" s="5">
        <f>_xlfn.STDEV.S(G12:G15)</f>
        <v>1.5728821740147396</v>
      </c>
    </row>
    <row r="18" spans="1:7" x14ac:dyDescent="0.25">
      <c r="B18" s="5"/>
      <c r="C18" s="5"/>
      <c r="D18" s="5"/>
      <c r="E18" s="5"/>
      <c r="F18" s="5"/>
      <c r="G18" s="5"/>
    </row>
    <row r="19" spans="1:7" x14ac:dyDescent="0.25">
      <c r="A19" s="1" t="s">
        <v>61</v>
      </c>
      <c r="B19" s="5">
        <v>8.5</v>
      </c>
      <c r="C19" s="5">
        <v>24</v>
      </c>
      <c r="D19" s="5">
        <v>25.5</v>
      </c>
      <c r="E19" s="5">
        <v>24.75</v>
      </c>
      <c r="F19" s="5">
        <v>25.5</v>
      </c>
      <c r="G19" s="5">
        <v>24.75</v>
      </c>
    </row>
    <row r="20" spans="1:7" x14ac:dyDescent="0.25">
      <c r="B20" s="5">
        <v>9</v>
      </c>
      <c r="C20" s="5">
        <v>23.5</v>
      </c>
      <c r="D20" s="5">
        <v>23.5</v>
      </c>
      <c r="E20" s="5">
        <v>24.75</v>
      </c>
      <c r="F20" s="5">
        <v>25.75</v>
      </c>
      <c r="G20" s="5">
        <v>24.75</v>
      </c>
    </row>
    <row r="21" spans="1:7" x14ac:dyDescent="0.25">
      <c r="B21" s="5">
        <v>7.9</v>
      </c>
      <c r="C21" s="5">
        <v>27.5</v>
      </c>
      <c r="D21" s="5">
        <v>25.5</v>
      </c>
      <c r="E21" s="5">
        <v>26.5</v>
      </c>
      <c r="F21" s="5">
        <v>26.75</v>
      </c>
      <c r="G21" s="5">
        <v>20.75</v>
      </c>
    </row>
    <row r="22" spans="1:7" x14ac:dyDescent="0.25">
      <c r="B22" s="5">
        <v>8.25</v>
      </c>
      <c r="G22" s="5">
        <v>22.75</v>
      </c>
    </row>
    <row r="23" spans="1:7" x14ac:dyDescent="0.25">
      <c r="A23" s="1" t="s">
        <v>57</v>
      </c>
      <c r="B23" s="5">
        <f>AVERAGE(B19:B22)</f>
        <v>8.4124999999999996</v>
      </c>
      <c r="C23" s="5">
        <f>AVERAGE(C19:C21)</f>
        <v>25</v>
      </c>
      <c r="D23" s="5">
        <f>AVERAGE(D19:D21)</f>
        <v>24.833333333333332</v>
      </c>
      <c r="E23" s="5">
        <f>AVERAGE(E19:E21)</f>
        <v>25.333333333333332</v>
      </c>
      <c r="F23" s="5">
        <f>AVERAGE(F19:F21)</f>
        <v>26</v>
      </c>
      <c r="G23" s="5">
        <f>AVERAGE(G19:G22)</f>
        <v>23.25</v>
      </c>
    </row>
    <row r="24" spans="1:7" x14ac:dyDescent="0.25">
      <c r="A24" s="1" t="s">
        <v>58</v>
      </c>
      <c r="B24" s="5">
        <f>_xlfn.STDEV.S(B19:B22)</f>
        <v>0.4625563028792638</v>
      </c>
      <c r="C24" s="5">
        <f>_xlfn.STDEV.S(C19:C21)</f>
        <v>2.179449471770337</v>
      </c>
      <c r="D24" s="5">
        <f>_xlfn.STDEV.S(D19:D21)</f>
        <v>1.1547005383792515</v>
      </c>
      <c r="E24" s="5">
        <f>_xlfn.STDEV.S(E19:E21)</f>
        <v>1.0103629710818451</v>
      </c>
      <c r="F24" s="5">
        <f>_xlfn.STDEV.S(F19:F21)</f>
        <v>0.66143782776614768</v>
      </c>
      <c r="G24" s="5">
        <f>_xlfn.STDEV.S(G19:G22)</f>
        <v>1.9148542155126762</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CAB4AE-05AD-4069-91D6-0B40643D3021}">
  <dimension ref="A1:G24"/>
  <sheetViews>
    <sheetView workbookViewId="0"/>
  </sheetViews>
  <sheetFormatPr defaultColWidth="9" defaultRowHeight="15" x14ac:dyDescent="0.25"/>
  <cols>
    <col min="1" max="16384" width="9" style="1"/>
  </cols>
  <sheetData>
    <row r="1" spans="1:7" x14ac:dyDescent="0.25">
      <c r="A1" s="1" t="s">
        <v>149</v>
      </c>
    </row>
    <row r="3" spans="1:7" x14ac:dyDescent="0.25">
      <c r="B3" s="2" t="s">
        <v>4</v>
      </c>
      <c r="C3" s="2" t="s">
        <v>100</v>
      </c>
      <c r="D3" s="2" t="s">
        <v>101</v>
      </c>
      <c r="E3" s="2" t="s">
        <v>102</v>
      </c>
      <c r="F3" s="2" t="s">
        <v>103</v>
      </c>
      <c r="G3" s="2" t="s">
        <v>14</v>
      </c>
    </row>
    <row r="4" spans="1:7" x14ac:dyDescent="0.25">
      <c r="A4" s="1" t="s">
        <v>8</v>
      </c>
      <c r="B4" s="5"/>
      <c r="C4" s="5"/>
      <c r="D4" s="5"/>
      <c r="E4" s="5"/>
      <c r="F4" s="5"/>
      <c r="G4" s="5"/>
    </row>
    <row r="5" spans="1:7" x14ac:dyDescent="0.25">
      <c r="A5" s="1" t="s">
        <v>61</v>
      </c>
      <c r="B5" s="5">
        <v>17.899999999999999</v>
      </c>
      <c r="C5" s="5">
        <v>35.25</v>
      </c>
      <c r="D5" s="5">
        <v>33</v>
      </c>
      <c r="E5" s="5">
        <v>36.25</v>
      </c>
      <c r="F5" s="5">
        <v>34.5</v>
      </c>
      <c r="G5" s="5">
        <v>36.25</v>
      </c>
    </row>
    <row r="6" spans="1:7" x14ac:dyDescent="0.25">
      <c r="B6" s="5">
        <v>16</v>
      </c>
      <c r="C6" s="5">
        <v>37.5</v>
      </c>
      <c r="D6" s="5">
        <v>33.75</v>
      </c>
      <c r="E6" s="5">
        <v>32.5</v>
      </c>
      <c r="F6" s="5">
        <v>34.5</v>
      </c>
      <c r="G6" s="5">
        <v>36</v>
      </c>
    </row>
    <row r="7" spans="1:7" x14ac:dyDescent="0.25">
      <c r="B7" s="5">
        <v>16.75</v>
      </c>
      <c r="C7" s="5">
        <v>36.75</v>
      </c>
      <c r="D7" s="5">
        <v>35.25</v>
      </c>
      <c r="E7" s="5">
        <v>36.5</v>
      </c>
      <c r="F7" s="5">
        <v>36.5</v>
      </c>
      <c r="G7" s="5">
        <v>37</v>
      </c>
    </row>
    <row r="8" spans="1:7" x14ac:dyDescent="0.25">
      <c r="B8" s="5"/>
      <c r="C8" s="5"/>
      <c r="D8" s="5"/>
      <c r="E8" s="5"/>
      <c r="F8" s="5"/>
      <c r="G8" s="5">
        <v>40</v>
      </c>
    </row>
    <row r="9" spans="1:7" x14ac:dyDescent="0.25">
      <c r="A9" s="1" t="s">
        <v>57</v>
      </c>
      <c r="B9" s="5">
        <f>AVERAGE(B5:B7)</f>
        <v>16.883333333333333</v>
      </c>
      <c r="C9" s="5">
        <f>AVERAGE(C5:C7)</f>
        <v>36.5</v>
      </c>
      <c r="D9" s="5">
        <f>AVERAGE(D5:D7)</f>
        <v>34</v>
      </c>
      <c r="E9" s="5">
        <f>AVERAGE(E5:E7)</f>
        <v>35.083333333333336</v>
      </c>
      <c r="F9" s="5">
        <f>AVERAGE(F5:F7)</f>
        <v>35.166666666666664</v>
      </c>
      <c r="G9" s="5">
        <f t="shared" ref="G9" si="0">AVERAGE(G5:G7)</f>
        <v>36.416666666666664</v>
      </c>
    </row>
    <row r="10" spans="1:7" x14ac:dyDescent="0.25">
      <c r="A10" s="1" t="s">
        <v>58</v>
      </c>
      <c r="B10" s="5">
        <f>_xlfn.STDEV.S(B5:B7)</f>
        <v>0.95699181466370542</v>
      </c>
      <c r="C10" s="5">
        <f>_xlfn.STDEV.S(C5:C7)</f>
        <v>1.14564392373896</v>
      </c>
      <c r="D10" s="5">
        <f>_xlfn.STDEV.S(D5:D7)</f>
        <v>1.14564392373896</v>
      </c>
      <c r="E10" s="5">
        <f>_xlfn.STDEV.S(E5:E7)</f>
        <v>2.2407216099581255</v>
      </c>
      <c r="F10" s="5">
        <f>_xlfn.STDEV.S(F5:F7)</f>
        <v>1.1547005383792517</v>
      </c>
      <c r="G10" s="5">
        <f t="shared" ref="G10" si="1">_xlfn.STDEV.S(G5:G7)</f>
        <v>0.52041649986653327</v>
      </c>
    </row>
    <row r="11" spans="1:7" x14ac:dyDescent="0.25">
      <c r="B11" s="5"/>
      <c r="C11" s="5"/>
      <c r="D11" s="5"/>
      <c r="E11" s="5"/>
      <c r="F11" s="5"/>
      <c r="G11" s="5"/>
    </row>
    <row r="12" spans="1:7" x14ac:dyDescent="0.25">
      <c r="A12" s="1" t="s">
        <v>62</v>
      </c>
      <c r="B12" s="5">
        <v>13</v>
      </c>
      <c r="C12" s="5">
        <v>29.5</v>
      </c>
      <c r="D12" s="5">
        <v>28.75</v>
      </c>
      <c r="E12" s="5">
        <v>29.5</v>
      </c>
      <c r="F12" s="5">
        <v>29.5</v>
      </c>
      <c r="G12" s="5">
        <v>30.25</v>
      </c>
    </row>
    <row r="13" spans="1:7" x14ac:dyDescent="0.25">
      <c r="B13" s="5">
        <v>13.5</v>
      </c>
      <c r="C13" s="5">
        <v>31</v>
      </c>
      <c r="D13" s="5">
        <v>29.25</v>
      </c>
      <c r="E13" s="5">
        <v>28.75</v>
      </c>
      <c r="F13" s="5">
        <v>30</v>
      </c>
      <c r="G13" s="5">
        <v>33.5</v>
      </c>
    </row>
    <row r="14" spans="1:7" x14ac:dyDescent="0.25">
      <c r="B14" s="5">
        <v>13.9</v>
      </c>
      <c r="C14" s="5">
        <v>32.5</v>
      </c>
      <c r="D14" s="5">
        <v>30.75</v>
      </c>
      <c r="E14" s="5">
        <v>32.25</v>
      </c>
      <c r="F14" s="5">
        <v>31.25</v>
      </c>
      <c r="G14" s="5">
        <v>33</v>
      </c>
    </row>
    <row r="15" spans="1:7" x14ac:dyDescent="0.25">
      <c r="B15" s="5"/>
      <c r="C15" s="5"/>
      <c r="D15" s="5"/>
      <c r="E15" s="5"/>
      <c r="F15" s="5"/>
      <c r="G15" s="5">
        <v>31.25</v>
      </c>
    </row>
    <row r="16" spans="1:7" x14ac:dyDescent="0.25">
      <c r="A16" s="1" t="s">
        <v>73</v>
      </c>
      <c r="B16" s="5">
        <f>AVERAGE(B12:B14)</f>
        <v>13.466666666666667</v>
      </c>
      <c r="C16" s="5">
        <f>AVERAGE(C12:C14)</f>
        <v>31</v>
      </c>
      <c r="D16" s="5">
        <f>AVERAGE(D12:D14)</f>
        <v>29.583333333333332</v>
      </c>
      <c r="E16" s="5">
        <f>AVERAGE(E12:E14)</f>
        <v>30.166666666666668</v>
      </c>
      <c r="F16" s="5">
        <f>AVERAGE(F12:F14)</f>
        <v>30.25</v>
      </c>
      <c r="G16" s="5">
        <f t="shared" ref="G16" si="2">AVERAGE(G12:G14)</f>
        <v>32.25</v>
      </c>
    </row>
    <row r="17" spans="1:7" x14ac:dyDescent="0.25">
      <c r="A17" s="1" t="s">
        <v>58</v>
      </c>
      <c r="B17" s="5">
        <f>_xlfn.STDEV.S(B12:B14)</f>
        <v>0.45092497528228959</v>
      </c>
      <c r="C17" s="5">
        <f>_xlfn.STDEV.S(C12:C14)</f>
        <v>1.5</v>
      </c>
      <c r="D17" s="5">
        <f>_xlfn.STDEV.S(D12:D14)</f>
        <v>1.0408329997330663</v>
      </c>
      <c r="E17" s="5">
        <f>_xlfn.STDEV.S(E12:E14)</f>
        <v>1.8427786989579984</v>
      </c>
      <c r="F17" s="5">
        <f>_xlfn.STDEV.S(F12:F14)</f>
        <v>0.90138781886599728</v>
      </c>
      <c r="G17" s="5">
        <f t="shared" ref="G17" si="3">_xlfn.STDEV.S(G12:G14)</f>
        <v>1.75</v>
      </c>
    </row>
    <row r="18" spans="1:7" x14ac:dyDescent="0.25">
      <c r="B18" s="5"/>
      <c r="C18" s="5"/>
      <c r="D18" s="5"/>
      <c r="E18" s="5"/>
      <c r="F18" s="5"/>
      <c r="G18" s="5"/>
    </row>
    <row r="19" spans="1:7" x14ac:dyDescent="0.25">
      <c r="A19" s="1" t="s">
        <v>63</v>
      </c>
      <c r="B19" s="5">
        <v>11</v>
      </c>
      <c r="C19" s="5">
        <v>24.75</v>
      </c>
      <c r="D19" s="5">
        <v>23</v>
      </c>
      <c r="E19" s="5">
        <v>24</v>
      </c>
      <c r="F19" s="5">
        <v>24.5</v>
      </c>
      <c r="G19" s="5">
        <v>26</v>
      </c>
    </row>
    <row r="20" spans="1:7" x14ac:dyDescent="0.25">
      <c r="B20" s="5">
        <v>11</v>
      </c>
      <c r="C20" s="5">
        <v>25</v>
      </c>
      <c r="D20" s="5">
        <v>22.5</v>
      </c>
      <c r="E20" s="5">
        <v>23</v>
      </c>
      <c r="F20" s="5">
        <v>23</v>
      </c>
      <c r="G20" s="5">
        <v>27</v>
      </c>
    </row>
    <row r="21" spans="1:7" x14ac:dyDescent="0.25">
      <c r="B21" s="5">
        <v>11.4</v>
      </c>
      <c r="C21" s="5">
        <v>27</v>
      </c>
      <c r="D21" s="5">
        <v>25.75</v>
      </c>
      <c r="E21" s="5">
        <v>26.25</v>
      </c>
      <c r="F21" s="5">
        <v>25.5</v>
      </c>
      <c r="G21" s="5">
        <v>26</v>
      </c>
    </row>
    <row r="22" spans="1:7" x14ac:dyDescent="0.25">
      <c r="B22" s="5"/>
      <c r="C22" s="5"/>
      <c r="D22" s="5"/>
      <c r="E22" s="5"/>
      <c r="F22" s="5"/>
      <c r="G22" s="5">
        <v>24.5</v>
      </c>
    </row>
    <row r="23" spans="1:7" x14ac:dyDescent="0.25">
      <c r="A23" s="1" t="s">
        <v>57</v>
      </c>
      <c r="B23" s="5">
        <f>AVERAGE(B19:B21)</f>
        <v>11.133333333333333</v>
      </c>
      <c r="C23" s="5">
        <f>AVERAGE(C19:C21)</f>
        <v>25.583333333333332</v>
      </c>
      <c r="D23" s="5">
        <f>AVERAGE(D19:D21)</f>
        <v>23.75</v>
      </c>
      <c r="E23" s="5">
        <f>AVERAGE(E19:E21)</f>
        <v>24.416666666666668</v>
      </c>
      <c r="F23" s="5">
        <f>AVERAGE(F19:F21)</f>
        <v>24.333333333333332</v>
      </c>
      <c r="G23" s="5">
        <f t="shared" ref="G23" si="4">AVERAGE(G19:G21)</f>
        <v>26.333333333333332</v>
      </c>
    </row>
    <row r="24" spans="1:7" x14ac:dyDescent="0.25">
      <c r="A24" s="1" t="s">
        <v>58</v>
      </c>
      <c r="B24" s="5">
        <f>_xlfn.STDEV.S(B19:B21)</f>
        <v>0.23094010767585052</v>
      </c>
      <c r="C24" s="5">
        <f>_xlfn.STDEV.S(C19:C21)</f>
        <v>1.2332207155790618</v>
      </c>
      <c r="D24" s="5">
        <f>_xlfn.STDEV.S(D19:D21)</f>
        <v>1.75</v>
      </c>
      <c r="E24" s="5">
        <f>_xlfn.STDEV.S(E19:E21)</f>
        <v>1.6645820296198481</v>
      </c>
      <c r="F24" s="5">
        <f>_xlfn.STDEV.S(F19:F21)</f>
        <v>1.2583057392117916</v>
      </c>
      <c r="G24" s="5">
        <f t="shared" ref="G24" si="5">_xlfn.STDEV.S(G19:G21)</f>
        <v>0.57735026918962584</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1FE84B-4237-4D4F-BEE5-5D3289CD8077}">
  <dimension ref="A1:U33"/>
  <sheetViews>
    <sheetView workbookViewId="0"/>
  </sheetViews>
  <sheetFormatPr defaultColWidth="9" defaultRowHeight="15" x14ac:dyDescent="0.25"/>
  <cols>
    <col min="1" max="16384" width="9" style="7"/>
  </cols>
  <sheetData>
    <row r="1" spans="1:18" x14ac:dyDescent="0.25">
      <c r="A1" s="7" t="s">
        <v>150</v>
      </c>
    </row>
    <row r="3" spans="1:18" x14ac:dyDescent="0.25">
      <c r="B3" s="8" t="s">
        <v>4</v>
      </c>
      <c r="C3" s="8" t="s">
        <v>28</v>
      </c>
      <c r="D3" s="8"/>
      <c r="E3" s="8" t="s">
        <v>100</v>
      </c>
      <c r="F3" s="8" t="s">
        <v>28</v>
      </c>
      <c r="G3" s="8"/>
      <c r="H3" s="8" t="s">
        <v>101</v>
      </c>
      <c r="I3" s="8" t="s">
        <v>28</v>
      </c>
      <c r="J3" s="8"/>
      <c r="K3" s="8" t="s">
        <v>102</v>
      </c>
      <c r="L3" s="8" t="s">
        <v>28</v>
      </c>
      <c r="M3" s="8"/>
      <c r="N3" s="8" t="s">
        <v>103</v>
      </c>
      <c r="O3" s="8" t="s">
        <v>28</v>
      </c>
      <c r="P3" s="8"/>
      <c r="Q3" s="8" t="s">
        <v>14</v>
      </c>
      <c r="R3" s="8" t="s">
        <v>28</v>
      </c>
    </row>
    <row r="4" spans="1:18" x14ac:dyDescent="0.25">
      <c r="A4" s="7" t="s">
        <v>85</v>
      </c>
      <c r="B4" s="10">
        <v>0.75</v>
      </c>
      <c r="C4" s="10">
        <f>(IMLOG2(1000*B4)+IMLOG2(1000*B5))/2</f>
        <v>8.0212999408564603</v>
      </c>
      <c r="D4" s="10"/>
      <c r="E4" s="10">
        <v>0.09</v>
      </c>
      <c r="F4" s="10">
        <f>(IMLOG2(1000*E4)+IMLOG2(1000*E5))/2</f>
        <v>4.9068905956085196</v>
      </c>
      <c r="G4" s="10"/>
      <c r="H4" s="10">
        <v>0.01</v>
      </c>
      <c r="I4" s="10">
        <f>(IMLOG2(1000*H4)+IMLOG2(1000*H5))/2</f>
        <v>3.32192809488736</v>
      </c>
      <c r="J4" s="10"/>
      <c r="K4" s="10">
        <v>0.09</v>
      </c>
      <c r="L4" s="10">
        <f>(IMLOG2(1000*K4)+IMLOG2(1000*K5))/2</f>
        <v>4.9068905956085196</v>
      </c>
      <c r="M4" s="10"/>
      <c r="N4" s="10">
        <v>0.01</v>
      </c>
      <c r="O4" s="10">
        <f>(IMLOG2(1000*N4)+IMLOG2(1000*N5))/2</f>
        <v>3.32192809488736</v>
      </c>
      <c r="P4" s="10"/>
      <c r="Q4" s="10">
        <v>0.02</v>
      </c>
      <c r="R4" s="10">
        <f>(IMLOG2(1000*Q4)+IMLOG2(1000*Q5))/2</f>
        <v>3.82192809488736</v>
      </c>
    </row>
    <row r="5" spans="1:18" x14ac:dyDescent="0.25">
      <c r="B5" s="10">
        <v>0.09</v>
      </c>
      <c r="C5" s="10"/>
      <c r="D5" s="10"/>
      <c r="E5" s="10">
        <v>0.01</v>
      </c>
      <c r="F5" s="10"/>
      <c r="G5" s="10"/>
      <c r="H5" s="10">
        <v>0.01</v>
      </c>
      <c r="I5" s="10"/>
      <c r="J5" s="10"/>
      <c r="K5" s="10">
        <v>0.01</v>
      </c>
      <c r="L5" s="10"/>
      <c r="M5" s="10"/>
      <c r="N5" s="10">
        <v>0.01</v>
      </c>
      <c r="O5" s="10"/>
      <c r="P5" s="10"/>
      <c r="Q5" s="10">
        <v>0.01</v>
      </c>
      <c r="R5" s="10"/>
    </row>
    <row r="6" spans="1:18" x14ac:dyDescent="0.25">
      <c r="A6" s="7" t="s">
        <v>84</v>
      </c>
      <c r="B6" s="7">
        <v>0.75</v>
      </c>
      <c r="C6" s="9">
        <f>(IMLOG2(1000*B6)+IMLOG2(1000*B7))/2</f>
        <v>10.05074678538322</v>
      </c>
      <c r="E6" s="7">
        <v>0.75</v>
      </c>
      <c r="F6" s="9">
        <f>(IMLOG2(1000*E6)+IMLOG2(1000*E7))/2</f>
        <v>6.9363374401352997</v>
      </c>
      <c r="H6" s="7">
        <v>0.02</v>
      </c>
      <c r="I6" s="9">
        <f>(IMLOG2(1000*H6)+IMLOG2(1000*H7))/2</f>
        <v>4.32192809488736</v>
      </c>
      <c r="K6" s="7">
        <v>0.02</v>
      </c>
      <c r="L6" s="9">
        <f>(IMLOG2(1000*K6)+IMLOG2(1000*K7))/2</f>
        <v>4.32192809488736</v>
      </c>
      <c r="N6" s="7">
        <v>0.01</v>
      </c>
      <c r="O6" s="9">
        <f>(IMLOG2(1000*N6)+IMLOG2(1000*N7))/2</f>
        <v>4.4828921423310444</v>
      </c>
      <c r="Q6" s="7">
        <v>0.01</v>
      </c>
      <c r="R6" s="9">
        <f>(IMLOG2(1000*Q6)+IMLOG2(1000*Q7))/2</f>
        <v>3.32192809488736</v>
      </c>
    </row>
    <row r="7" spans="1:18" x14ac:dyDescent="0.25">
      <c r="B7" s="7">
        <v>1.5</v>
      </c>
      <c r="E7" s="7">
        <v>0.02</v>
      </c>
      <c r="H7" s="7">
        <v>0.02</v>
      </c>
      <c r="K7" s="7">
        <v>0.02</v>
      </c>
      <c r="N7" s="7">
        <v>0.05</v>
      </c>
      <c r="Q7" s="7">
        <v>0.01</v>
      </c>
    </row>
    <row r="8" spans="1:18" x14ac:dyDescent="0.25">
      <c r="A8" s="7" t="s">
        <v>86</v>
      </c>
      <c r="B8" s="10">
        <v>1.5</v>
      </c>
      <c r="C8" s="10">
        <f>(IMLOG2(1000*B8)+IMLOG2(1000*B9))/2</f>
        <v>10.05074678538322</v>
      </c>
      <c r="D8" s="10"/>
      <c r="E8" s="10">
        <v>0.02</v>
      </c>
      <c r="F8" s="10">
        <f>(IMLOG2(1000*E8)+IMLOG2(1000*E9))/2</f>
        <v>3.82192809488736</v>
      </c>
      <c r="G8" s="10"/>
      <c r="H8" s="10">
        <v>0.05</v>
      </c>
      <c r="I8" s="10">
        <f>(IMLOG2(1000*H8)+IMLOG2(1000*H9))/2</f>
        <v>4.4828921423310444</v>
      </c>
      <c r="J8" s="10"/>
      <c r="K8" s="10">
        <v>0.75</v>
      </c>
      <c r="L8" s="10">
        <f>(IMLOG2(1000*K8)+IMLOG2(1000*K9))/2</f>
        <v>7.597301487578985</v>
      </c>
      <c r="M8" s="10"/>
      <c r="N8" s="10">
        <v>0.01</v>
      </c>
      <c r="O8" s="10">
        <f>(IMLOG2(1000*N8)+IMLOG2(1000*N9))/2</f>
        <v>3.82192809488736</v>
      </c>
      <c r="P8" s="10"/>
      <c r="Q8" s="10">
        <v>0.02</v>
      </c>
      <c r="R8" s="10">
        <f>(IMLOG2(1000*Q8)+IMLOG2(1000*Q9))/2</f>
        <v>4.32192809488736</v>
      </c>
    </row>
    <row r="9" spans="1:18" x14ac:dyDescent="0.25">
      <c r="B9" s="10">
        <v>0.75</v>
      </c>
      <c r="C9" s="10"/>
      <c r="D9" s="10"/>
      <c r="E9" s="10">
        <v>0.01</v>
      </c>
      <c r="F9" s="10"/>
      <c r="G9" s="10"/>
      <c r="H9" s="10">
        <v>0.01</v>
      </c>
      <c r="I9" s="10"/>
      <c r="J9" s="10"/>
      <c r="K9" s="10">
        <v>0.05</v>
      </c>
      <c r="L9" s="10"/>
      <c r="M9" s="10"/>
      <c r="N9" s="10">
        <v>0.02</v>
      </c>
      <c r="O9" s="10"/>
      <c r="P9" s="10"/>
      <c r="Q9" s="10">
        <v>0.02</v>
      </c>
      <c r="R9" s="10"/>
    </row>
    <row r="10" spans="1:18" x14ac:dyDescent="0.25">
      <c r="A10" s="7" t="s">
        <v>87</v>
      </c>
      <c r="B10" s="7">
        <v>0.38</v>
      </c>
      <c r="C10" s="9">
        <f>(IMLOG2(1000*B10)+IMLOG2(1000*B11))/2</f>
        <v>8.5698556083309505</v>
      </c>
      <c r="K10" s="7">
        <v>0.01</v>
      </c>
      <c r="L10" s="9">
        <f>(IMLOG2(1000*K10)+IMLOG2(1000*K11))/2</f>
        <v>3.32192809488736</v>
      </c>
      <c r="Q10" s="7">
        <v>0.05</v>
      </c>
      <c r="R10" s="9">
        <f>(IMLOG2(1000*Q10)+IMLOG2(1000*Q11))/2</f>
        <v>4.9828921423310444</v>
      </c>
    </row>
    <row r="11" spans="1:18" x14ac:dyDescent="0.25">
      <c r="B11" s="7">
        <v>0.38</v>
      </c>
      <c r="K11" s="7">
        <v>0.01</v>
      </c>
      <c r="Q11" s="7">
        <v>0.02</v>
      </c>
    </row>
    <row r="12" spans="1:18" x14ac:dyDescent="0.25">
      <c r="A12" s="7" t="s">
        <v>88</v>
      </c>
      <c r="B12" s="10">
        <v>1.5</v>
      </c>
      <c r="C12" s="10">
        <f>(IMLOG2(1000*B12)+IMLOG2(1000*B13))/2</f>
        <v>10.05074678538322</v>
      </c>
      <c r="D12" s="9"/>
      <c r="E12" s="9"/>
      <c r="F12" s="9"/>
      <c r="G12" s="9"/>
      <c r="H12" s="9"/>
      <c r="I12" s="9"/>
      <c r="J12" s="9"/>
      <c r="K12" s="9"/>
      <c r="L12" s="9"/>
      <c r="M12" s="9"/>
      <c r="N12" s="9"/>
      <c r="O12" s="9"/>
      <c r="P12" s="9"/>
      <c r="Q12" s="10">
        <v>0.02</v>
      </c>
      <c r="R12" s="10">
        <f>(IMLOG2(1000*Q12)+IMLOG2(1000*Q13))/2</f>
        <v>4.32192809488736</v>
      </c>
    </row>
    <row r="13" spans="1:18" x14ac:dyDescent="0.25">
      <c r="B13" s="10">
        <v>0.75</v>
      </c>
      <c r="C13" s="10"/>
      <c r="D13" s="9"/>
      <c r="E13" s="9"/>
      <c r="F13" s="9"/>
      <c r="G13" s="9"/>
      <c r="H13" s="9"/>
      <c r="I13" s="9"/>
      <c r="J13" s="9"/>
      <c r="K13" s="9"/>
      <c r="L13" s="9"/>
      <c r="M13" s="9"/>
      <c r="N13" s="9"/>
      <c r="O13" s="9"/>
      <c r="P13" s="9"/>
      <c r="Q13" s="10">
        <v>0.02</v>
      </c>
      <c r="R13" s="10"/>
    </row>
    <row r="14" spans="1:18" x14ac:dyDescent="0.25">
      <c r="A14" s="7" t="s">
        <v>89</v>
      </c>
      <c r="B14" s="7">
        <v>1.5</v>
      </c>
      <c r="C14" s="9">
        <f>(IMLOG2(1000*B14)+IMLOG2(1000*B15))/2</f>
        <v>9.5603011968570755</v>
      </c>
      <c r="D14" s="9"/>
      <c r="E14" s="9"/>
      <c r="F14" s="9"/>
      <c r="G14" s="9"/>
      <c r="H14" s="9"/>
      <c r="I14" s="9"/>
      <c r="J14" s="9"/>
      <c r="K14" s="9"/>
      <c r="L14" s="9"/>
      <c r="M14" s="9"/>
      <c r="N14" s="9"/>
      <c r="O14" s="9"/>
      <c r="P14" s="9"/>
      <c r="Q14" s="7">
        <v>0.02</v>
      </c>
      <c r="R14" s="9">
        <f>(IMLOG2(1000*Q14)+IMLOG2(1000*Q15))/2</f>
        <v>4.32192809488736</v>
      </c>
    </row>
    <row r="15" spans="1:18" x14ac:dyDescent="0.25">
      <c r="B15" s="7">
        <v>0.38</v>
      </c>
      <c r="D15" s="9"/>
      <c r="E15" s="9"/>
      <c r="F15" s="9"/>
      <c r="G15" s="9"/>
      <c r="H15" s="9"/>
      <c r="I15" s="9"/>
      <c r="J15" s="9"/>
      <c r="K15" s="9"/>
      <c r="L15" s="9"/>
      <c r="M15" s="9"/>
      <c r="N15" s="9"/>
      <c r="O15" s="9"/>
      <c r="P15" s="9"/>
      <c r="Q15" s="7">
        <v>0.02</v>
      </c>
    </row>
    <row r="16" spans="1:18" x14ac:dyDescent="0.25">
      <c r="A16" s="7" t="s">
        <v>90</v>
      </c>
      <c r="B16" s="10">
        <v>1.5</v>
      </c>
      <c r="C16" s="10">
        <f>(IMLOG2(1000*B16)+IMLOG2(1000*B17))/2</f>
        <v>8.0973014875789655</v>
      </c>
      <c r="D16" s="9"/>
      <c r="E16" s="9"/>
      <c r="F16" s="9"/>
      <c r="G16" s="9"/>
      <c r="H16" s="9"/>
      <c r="I16" s="9"/>
      <c r="J16" s="9"/>
      <c r="K16" s="9"/>
      <c r="L16" s="9"/>
      <c r="M16" s="9"/>
      <c r="N16" s="9"/>
      <c r="O16" s="9"/>
      <c r="P16" s="9"/>
      <c r="Q16" s="10">
        <v>0.02</v>
      </c>
      <c r="R16" s="10">
        <f>(IMLOG2(1000*Q16)+IMLOG2(1000*Q17))/2</f>
        <v>4.32192809488736</v>
      </c>
    </row>
    <row r="17" spans="1:21" x14ac:dyDescent="0.25">
      <c r="B17" s="10">
        <v>0.05</v>
      </c>
      <c r="C17" s="10"/>
      <c r="D17" s="9"/>
      <c r="E17" s="9"/>
      <c r="F17" s="9"/>
      <c r="G17" s="9"/>
      <c r="H17" s="9"/>
      <c r="I17" s="9"/>
      <c r="J17" s="9"/>
      <c r="K17" s="9"/>
      <c r="L17" s="9"/>
      <c r="M17" s="9"/>
      <c r="N17" s="9"/>
      <c r="O17" s="9"/>
      <c r="P17" s="9"/>
      <c r="Q17" s="10">
        <v>0.02</v>
      </c>
      <c r="R17" s="10"/>
    </row>
    <row r="18" spans="1:21" x14ac:dyDescent="0.25">
      <c r="A18" s="7" t="s">
        <v>91</v>
      </c>
      <c r="B18" s="7">
        <v>1.5</v>
      </c>
      <c r="C18" s="9">
        <f>(IMLOG2(1000*B18)+IMLOG2(1000*B19))/2</f>
        <v>10.5507467853832</v>
      </c>
      <c r="D18" s="9"/>
      <c r="E18" s="9"/>
      <c r="F18" s="9"/>
      <c r="G18" s="9"/>
      <c r="H18" s="9"/>
      <c r="I18" s="9"/>
      <c r="J18" s="9"/>
      <c r="K18" s="9"/>
      <c r="L18" s="9"/>
      <c r="M18" s="9"/>
      <c r="N18" s="9"/>
      <c r="O18" s="9"/>
      <c r="P18" s="9"/>
    </row>
    <row r="19" spans="1:21" x14ac:dyDescent="0.25">
      <c r="B19" s="7">
        <v>1.5</v>
      </c>
      <c r="D19" s="9"/>
      <c r="E19" s="9"/>
      <c r="F19" s="9"/>
      <c r="G19" s="9"/>
      <c r="H19" s="9"/>
      <c r="I19" s="9"/>
      <c r="J19" s="9"/>
      <c r="K19" s="9"/>
      <c r="L19" s="9"/>
      <c r="M19" s="9"/>
      <c r="N19" s="9"/>
      <c r="O19" s="9"/>
      <c r="P19" s="9"/>
      <c r="U19" s="7" t="s">
        <v>74</v>
      </c>
    </row>
    <row r="20" spans="1:21" x14ac:dyDescent="0.25">
      <c r="A20" s="7" t="s">
        <v>92</v>
      </c>
      <c r="B20" s="10">
        <v>0.75</v>
      </c>
      <c r="C20" s="10">
        <f>(IMLOG2(1000*B20)+IMLOG2(1000*B21))/2</f>
        <v>10.05074678538322</v>
      </c>
      <c r="D20" s="9"/>
      <c r="E20" s="9"/>
      <c r="F20" s="9"/>
      <c r="G20" s="9"/>
      <c r="H20" s="9"/>
      <c r="I20" s="9"/>
      <c r="J20" s="9"/>
      <c r="K20" s="9"/>
      <c r="L20" s="9"/>
      <c r="M20" s="9"/>
      <c r="N20" s="9"/>
      <c r="O20" s="9"/>
      <c r="P20" s="9"/>
    </row>
    <row r="21" spans="1:21" x14ac:dyDescent="0.25">
      <c r="B21" s="10">
        <v>1.5</v>
      </c>
      <c r="C21" s="10"/>
      <c r="D21" s="9"/>
      <c r="E21" s="9"/>
      <c r="F21" s="9"/>
      <c r="G21" s="9"/>
      <c r="H21" s="9"/>
      <c r="I21" s="9"/>
      <c r="J21" s="9"/>
      <c r="K21" s="9"/>
      <c r="L21" s="9"/>
      <c r="M21" s="9"/>
      <c r="N21" s="9"/>
      <c r="O21" s="9"/>
      <c r="P21" s="9"/>
    </row>
    <row r="22" spans="1:21" x14ac:dyDescent="0.25">
      <c r="A22" s="7" t="s">
        <v>93</v>
      </c>
      <c r="B22" s="7">
        <v>1.5</v>
      </c>
      <c r="C22" s="9">
        <f>(IMLOG2(1000*B22)+IMLOG2(1000*B23))/2</f>
        <v>8.0973014875789655</v>
      </c>
      <c r="D22" s="9"/>
      <c r="E22" s="9"/>
      <c r="F22" s="9"/>
      <c r="G22" s="9"/>
      <c r="H22" s="9"/>
      <c r="I22" s="9"/>
      <c r="J22" s="9"/>
      <c r="K22" s="9"/>
      <c r="L22" s="9"/>
      <c r="M22" s="9"/>
      <c r="N22" s="9"/>
      <c r="O22" s="9"/>
      <c r="P22" s="9"/>
    </row>
    <row r="23" spans="1:21" x14ac:dyDescent="0.25">
      <c r="B23" s="7">
        <v>0.05</v>
      </c>
      <c r="D23" s="9"/>
      <c r="E23" s="9"/>
      <c r="F23" s="9"/>
      <c r="G23" s="9"/>
      <c r="H23" s="9"/>
      <c r="I23" s="9"/>
      <c r="J23" s="9"/>
      <c r="K23" s="9"/>
      <c r="L23" s="9"/>
      <c r="M23" s="9"/>
      <c r="N23" s="9"/>
      <c r="O23" s="9"/>
      <c r="P23" s="9"/>
    </row>
    <row r="24" spans="1:21" x14ac:dyDescent="0.25">
      <c r="A24" s="7" t="s">
        <v>94</v>
      </c>
      <c r="B24" s="10">
        <v>0.38</v>
      </c>
      <c r="C24" s="10">
        <f>(IMLOG2(1000*B24)+IMLOG2(1000*B25))/2</f>
        <v>9.5603011968570755</v>
      </c>
      <c r="D24" s="9"/>
      <c r="E24" s="9"/>
      <c r="F24" s="9"/>
      <c r="G24" s="9"/>
      <c r="H24" s="9"/>
      <c r="I24" s="9"/>
      <c r="J24" s="9"/>
      <c r="K24" s="9"/>
      <c r="L24" s="9"/>
      <c r="M24" s="9"/>
      <c r="N24" s="9"/>
      <c r="O24" s="9"/>
      <c r="P24" s="9"/>
    </row>
    <row r="25" spans="1:21" x14ac:dyDescent="0.25">
      <c r="B25" s="10">
        <v>1.5</v>
      </c>
      <c r="C25" s="10"/>
      <c r="D25" s="9"/>
      <c r="E25" s="9"/>
      <c r="F25" s="9"/>
      <c r="G25" s="9"/>
      <c r="H25" s="9"/>
      <c r="I25" s="9"/>
      <c r="J25" s="9"/>
      <c r="K25" s="9"/>
      <c r="L25" s="9"/>
      <c r="M25" s="9"/>
      <c r="N25" s="9"/>
      <c r="O25" s="9"/>
      <c r="P25" s="9"/>
    </row>
    <row r="26" spans="1:21" x14ac:dyDescent="0.25">
      <c r="A26" s="7" t="s">
        <v>95</v>
      </c>
      <c r="B26" s="7">
        <v>0.75</v>
      </c>
      <c r="C26" s="9">
        <f>(IMLOG2(1000*B26)+IMLOG2(1000*B27))/2</f>
        <v>10.05074678538322</v>
      </c>
      <c r="D26" s="9"/>
      <c r="E26" s="9"/>
      <c r="F26" s="9"/>
      <c r="G26" s="9"/>
      <c r="H26" s="9"/>
      <c r="I26" s="9"/>
      <c r="J26" s="9"/>
      <c r="K26" s="9"/>
      <c r="L26" s="9"/>
      <c r="M26" s="9"/>
      <c r="N26" s="9"/>
      <c r="O26" s="9"/>
      <c r="P26" s="9"/>
    </row>
    <row r="27" spans="1:21" x14ac:dyDescent="0.25">
      <c r="B27" s="7">
        <v>1.5</v>
      </c>
      <c r="D27" s="9"/>
      <c r="E27" s="9"/>
      <c r="F27" s="9"/>
      <c r="G27" s="9"/>
      <c r="H27" s="9"/>
      <c r="I27" s="9"/>
      <c r="J27" s="9"/>
      <c r="K27" s="9"/>
      <c r="L27" s="9"/>
      <c r="M27" s="9"/>
      <c r="N27" s="9"/>
      <c r="O27" s="9"/>
      <c r="P27" s="9"/>
    </row>
    <row r="28" spans="1:21" x14ac:dyDescent="0.25">
      <c r="A28" s="7" t="s">
        <v>96</v>
      </c>
      <c r="B28" s="10">
        <v>0.19</v>
      </c>
      <c r="C28" s="10">
        <f>(IMLOG2(1000*B28)+IMLOG2(1000*B29))/2</f>
        <v>9.0603011968570755</v>
      </c>
      <c r="D28" s="9"/>
      <c r="E28" s="9"/>
      <c r="F28" s="9"/>
      <c r="G28" s="9"/>
      <c r="H28" s="9"/>
      <c r="I28" s="9"/>
      <c r="J28" s="9"/>
      <c r="K28" s="9"/>
      <c r="L28" s="9"/>
      <c r="M28" s="9"/>
      <c r="N28" s="9"/>
      <c r="O28" s="9"/>
      <c r="P28" s="9"/>
    </row>
    <row r="29" spans="1:21" x14ac:dyDescent="0.25">
      <c r="B29" s="10">
        <v>1.5</v>
      </c>
      <c r="C29" s="10"/>
      <c r="D29" s="9"/>
      <c r="E29" s="9"/>
      <c r="F29" s="9"/>
      <c r="G29" s="9"/>
      <c r="H29" s="9"/>
      <c r="I29" s="9"/>
      <c r="J29" s="9"/>
      <c r="K29" s="9"/>
      <c r="L29" s="9"/>
      <c r="M29" s="9"/>
      <c r="N29" s="9"/>
      <c r="O29" s="9"/>
      <c r="P29" s="9"/>
    </row>
    <row r="30" spans="1:21" x14ac:dyDescent="0.25">
      <c r="A30" s="7" t="s">
        <v>97</v>
      </c>
      <c r="B30" s="7">
        <v>0.38</v>
      </c>
      <c r="C30" s="9">
        <f>(IMLOG2(1000*B30)+IMLOG2(1000*B31))/2</f>
        <v>9.060301196857095</v>
      </c>
      <c r="D30" s="9"/>
      <c r="E30" s="9"/>
      <c r="F30" s="9"/>
      <c r="G30" s="9"/>
      <c r="H30" s="9"/>
      <c r="I30" s="9"/>
      <c r="J30" s="9"/>
      <c r="K30" s="9"/>
      <c r="L30" s="9"/>
      <c r="M30" s="9"/>
      <c r="N30" s="9"/>
      <c r="O30" s="9"/>
      <c r="P30" s="9"/>
    </row>
    <row r="31" spans="1:21" x14ac:dyDescent="0.25">
      <c r="B31" s="7">
        <v>0.75</v>
      </c>
      <c r="D31" s="9"/>
      <c r="E31" s="9"/>
      <c r="F31" s="9"/>
      <c r="G31" s="9"/>
      <c r="H31" s="9"/>
      <c r="I31" s="9"/>
      <c r="J31" s="9"/>
      <c r="K31" s="9"/>
      <c r="L31" s="9"/>
      <c r="M31" s="9"/>
      <c r="N31" s="9"/>
      <c r="O31" s="9"/>
      <c r="P31" s="9"/>
    </row>
    <row r="32" spans="1:21" x14ac:dyDescent="0.25">
      <c r="A32" s="7" t="s">
        <v>98</v>
      </c>
      <c r="B32" s="10">
        <v>0.75</v>
      </c>
      <c r="C32" s="10">
        <f>(IMLOG2(1000*B32)+IMLOG2(1000*B33))/2</f>
        <v>8.560301196857095</v>
      </c>
      <c r="D32" s="9"/>
      <c r="E32" s="9"/>
      <c r="F32" s="9"/>
      <c r="G32" s="9"/>
      <c r="H32" s="9"/>
      <c r="I32" s="9"/>
      <c r="J32" s="9"/>
      <c r="K32" s="9"/>
      <c r="L32" s="9"/>
      <c r="M32" s="9"/>
      <c r="N32" s="9"/>
      <c r="O32" s="9"/>
      <c r="P32" s="9"/>
    </row>
    <row r="33" spans="2:16" x14ac:dyDescent="0.25">
      <c r="B33" s="10">
        <v>0.19</v>
      </c>
      <c r="C33" s="10"/>
      <c r="D33" s="9"/>
      <c r="E33" s="9"/>
      <c r="F33" s="9"/>
      <c r="G33" s="9"/>
      <c r="H33" s="9"/>
      <c r="I33" s="9"/>
      <c r="J33" s="9"/>
      <c r="K33" s="9"/>
      <c r="L33" s="9"/>
      <c r="M33" s="9"/>
      <c r="N33" s="9"/>
      <c r="O33" s="9"/>
      <c r="P33" s="9"/>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27</vt:i4>
      </vt:variant>
    </vt:vector>
  </HeadingPairs>
  <TitlesOfParts>
    <vt:vector size="27" baseType="lpstr">
      <vt:lpstr>Read Me</vt:lpstr>
      <vt:lpstr>Fig 2C</vt:lpstr>
      <vt:lpstr>Fig 3B</vt:lpstr>
      <vt:lpstr>Fig 3C</vt:lpstr>
      <vt:lpstr>Fig 3D</vt:lpstr>
      <vt:lpstr>Fig 3E</vt:lpstr>
      <vt:lpstr>Fig 3G</vt:lpstr>
      <vt:lpstr>Fig 4A</vt:lpstr>
      <vt:lpstr>Fig 4B</vt:lpstr>
      <vt:lpstr>Fig 4D</vt:lpstr>
      <vt:lpstr>Fig 4E</vt:lpstr>
      <vt:lpstr>Fig 4F</vt:lpstr>
      <vt:lpstr>Fig 5A</vt:lpstr>
      <vt:lpstr>Fig 5B</vt:lpstr>
      <vt:lpstr>Fig 5C</vt:lpstr>
      <vt:lpstr>Fig 6C</vt:lpstr>
      <vt:lpstr>Fig 6D</vt:lpstr>
      <vt:lpstr>Fig 7A</vt:lpstr>
      <vt:lpstr>Fig 7B</vt:lpstr>
      <vt:lpstr>Fig 7C</vt:lpstr>
      <vt:lpstr>S2A Fig</vt:lpstr>
      <vt:lpstr>S2B Fig</vt:lpstr>
      <vt:lpstr>S3A Fig</vt:lpstr>
      <vt:lpstr>S3B Fig</vt:lpstr>
      <vt:lpstr>S5A Fig</vt:lpstr>
      <vt:lpstr>S5B Fig</vt:lpstr>
      <vt:lpstr>S5C Fig</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Kara Swenson</dc:creator>
  <cp:lastModifiedBy>Igen Igen</cp:lastModifiedBy>
  <dcterms:created xsi:type="dcterms:W3CDTF">2024-09-21T03:45:38Z</dcterms:created>
  <dcterms:modified xsi:type="dcterms:W3CDTF">2024-10-09T14:43:24Z</dcterms:modified>
</cp:coreProperties>
</file>